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浦崎直光\Downloads\"/>
    </mc:Choice>
  </mc:AlternateContent>
  <xr:revisionPtr revIDLastSave="0" documentId="13_ncr:1_{5A6203BA-FFE3-40FD-BEF0-1A4131D0CCA0}" xr6:coauthVersionLast="47" xr6:coauthVersionMax="47" xr10:uidLastSave="{00000000-0000-0000-0000-000000000000}"/>
  <bookViews>
    <workbookView xWindow="32610" yWindow="3180" windowWidth="28800" windowHeight="15315" xr2:uid="{00000000-000D-0000-FFFF-FFFF00000000}"/>
  </bookViews>
  <sheets>
    <sheet name="説明" sheetId="17" r:id="rId1"/>
    <sheet name="（A)" sheetId="13" r:id="rId2"/>
    <sheet name="（B)" sheetId="2" r:id="rId3"/>
    <sheet name="（C)" sheetId="3" r:id="rId4"/>
    <sheet name="（D)" sheetId="5" r:id="rId5"/>
    <sheet name="（E)" sheetId="6" r:id="rId6"/>
    <sheet name="（F)" sheetId="7" r:id="rId7"/>
    <sheet name="ポートフォリオ" sheetId="15" r:id="rId8"/>
    <sheet name="単位計算" sheetId="8" r:id="rId9"/>
    <sheet name="卒業要件" sheetId="4" r:id="rId10"/>
    <sheet name="達成度一覧表" sheetId="10" r:id="rId11"/>
    <sheet name="URGCC一覧表" sheetId="11" r:id="rId12"/>
  </sheets>
  <definedNames>
    <definedName name="_xlnm.Print_Area" localSheetId="10">達成度一覧表!$A$1:$AC$29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2" i="3" l="1"/>
  <c r="AB17" i="13"/>
  <c r="J40" i="3"/>
  <c r="H31" i="8" s="1"/>
  <c r="F31" i="8"/>
  <c r="F9" i="8" l="1"/>
  <c r="G22" i="15" l="1"/>
  <c r="D18" i="15"/>
  <c r="E18" i="15"/>
  <c r="C18" i="15"/>
  <c r="H18" i="15"/>
  <c r="F18" i="15"/>
  <c r="I22" i="15" l="1"/>
  <c r="H22" i="15"/>
  <c r="F22" i="15"/>
  <c r="E22" i="15"/>
  <c r="D22" i="15"/>
  <c r="C22" i="15"/>
  <c r="G18" i="15"/>
  <c r="F2" i="10" l="1"/>
  <c r="AA45" i="13" l="1"/>
  <c r="AA44" i="13"/>
  <c r="H10" i="4"/>
  <c r="H7" i="4"/>
  <c r="H6" i="4"/>
  <c r="K5" i="4"/>
  <c r="F11" i="8"/>
  <c r="F8" i="8"/>
  <c r="F7" i="8"/>
  <c r="AA42" i="13"/>
  <c r="V42" i="13" s="1"/>
  <c r="V40" i="13"/>
  <c r="V38" i="13"/>
  <c r="V36" i="13"/>
  <c r="V34" i="13"/>
  <c r="AA19" i="13"/>
  <c r="C19" i="13"/>
  <c r="C17" i="13"/>
  <c r="AA15" i="13"/>
  <c r="C15" i="13"/>
  <c r="AA13" i="13"/>
  <c r="C13" i="13"/>
  <c r="AA11" i="13"/>
  <c r="F6" i="8" s="1"/>
  <c r="K6" i="4" l="1"/>
  <c r="S33" i="13"/>
  <c r="S34" i="13"/>
  <c r="F27" i="8"/>
  <c r="S35" i="13"/>
  <c r="S36" i="13" l="1"/>
  <c r="Z34" i="13" s="1"/>
  <c r="C19" i="15" s="1"/>
  <c r="E23" i="15" s="1"/>
  <c r="Z46" i="13"/>
  <c r="AA46" i="13" s="1"/>
  <c r="V44" i="13"/>
  <c r="J39" i="3" l="1"/>
  <c r="L41" i="3"/>
  <c r="J41" i="3" s="1"/>
  <c r="J42" i="3"/>
  <c r="X22" i="10" l="1"/>
  <c r="U22" i="10"/>
  <c r="R22" i="10"/>
  <c r="O22" i="10"/>
  <c r="L22" i="10"/>
  <c r="I22" i="10"/>
  <c r="F22" i="10"/>
  <c r="C22" i="10"/>
  <c r="B10" i="10" s="1"/>
  <c r="E10" i="10" l="1"/>
  <c r="Q18" i="10"/>
  <c r="Q10" i="10"/>
  <c r="Q12" i="10"/>
  <c r="H10" i="10"/>
  <c r="T10" i="10"/>
  <c r="T12" i="10"/>
  <c r="N10" i="10"/>
  <c r="N12" i="10"/>
  <c r="K18" i="10"/>
  <c r="K10" i="10"/>
  <c r="W10" i="10"/>
  <c r="E10" i="11"/>
  <c r="Q10" i="11"/>
  <c r="B10" i="11"/>
  <c r="H10" i="11"/>
  <c r="T10" i="11"/>
  <c r="N10" i="11"/>
  <c r="K10" i="11"/>
  <c r="W10" i="11"/>
  <c r="H17" i="11"/>
  <c r="K17" i="11"/>
  <c r="N17" i="11"/>
  <c r="Q17" i="11"/>
  <c r="T17" i="11"/>
  <c r="W17" i="11"/>
  <c r="E17" i="11"/>
  <c r="B17" i="11"/>
  <c r="Z21" i="10" l="1"/>
  <c r="AA37" i="5"/>
  <c r="N14" i="11" l="1"/>
  <c r="Q14" i="11"/>
  <c r="T14" i="11"/>
  <c r="J43" i="3"/>
  <c r="H34" i="8" s="1"/>
  <c r="L34" i="8" s="1"/>
  <c r="L7" i="8" l="1"/>
  <c r="L11" i="8"/>
  <c r="L9" i="8"/>
  <c r="L8" i="8"/>
  <c r="L6" i="8"/>
  <c r="I29" i="8"/>
  <c r="L29" i="8" s="1"/>
  <c r="K30" i="4" s="1"/>
  <c r="I28" i="8"/>
  <c r="AA41" i="5"/>
  <c r="J37" i="3"/>
  <c r="J35" i="3"/>
  <c r="D35" i="3" s="1"/>
  <c r="G31" i="8"/>
  <c r="AA37" i="2"/>
  <c r="V37" i="2" s="1"/>
  <c r="J31" i="8"/>
  <c r="J27" i="8"/>
  <c r="I31" i="8"/>
  <c r="W19" i="7"/>
  <c r="W17" i="7"/>
  <c r="AA21" i="7"/>
  <c r="K31" i="8" s="1"/>
  <c r="Q17" i="7"/>
  <c r="N17" i="7"/>
  <c r="AA15" i="7"/>
  <c r="W15" i="7"/>
  <c r="AA13" i="7"/>
  <c r="W13" i="7"/>
  <c r="T13" i="7"/>
  <c r="AA11" i="6"/>
  <c r="W11" i="6"/>
  <c r="AA39" i="5"/>
  <c r="V39" i="5" s="1"/>
  <c r="AA36" i="5"/>
  <c r="H17" i="4"/>
  <c r="AA38" i="5"/>
  <c r="AA35" i="5"/>
  <c r="V35" i="5" s="1"/>
  <c r="H33" i="8"/>
  <c r="L33" i="8" s="1"/>
  <c r="L31" i="8" l="1"/>
  <c r="H19" i="4"/>
  <c r="AA40" i="5"/>
  <c r="I19" i="8"/>
  <c r="L19" i="8" s="1"/>
  <c r="AA42" i="5"/>
  <c r="V41" i="5" s="1"/>
  <c r="I16" i="8"/>
  <c r="L16" i="8" s="1"/>
  <c r="K15" i="4" s="1"/>
  <c r="I18" i="8"/>
  <c r="L18" i="8" s="1"/>
  <c r="H32" i="8"/>
  <c r="D37" i="3"/>
  <c r="D39" i="3"/>
  <c r="H34" i="4"/>
  <c r="H18" i="4"/>
  <c r="I20" i="8"/>
  <c r="L20" i="8" s="1"/>
  <c r="I27" i="8"/>
  <c r="AA39" i="7"/>
  <c r="AA41" i="7"/>
  <c r="AA42" i="7" s="1"/>
  <c r="AA41" i="6"/>
  <c r="V41" i="6" s="1"/>
  <c r="V37" i="5"/>
  <c r="G32" i="8"/>
  <c r="G28" i="8"/>
  <c r="AA41" i="2"/>
  <c r="V41" i="2" s="1"/>
  <c r="G27" i="8"/>
  <c r="AA39" i="2"/>
  <c r="AA43" i="5" l="1"/>
  <c r="K17" i="4"/>
  <c r="V39" i="2"/>
  <c r="G23" i="8"/>
  <c r="L23" i="8" s="1"/>
  <c r="K22" i="4"/>
  <c r="L32" i="8"/>
  <c r="J44" i="3" s="1"/>
  <c r="H27" i="8"/>
  <c r="L27" i="8" s="1"/>
  <c r="K28" i="4" s="1"/>
  <c r="H28" i="8"/>
  <c r="L28" i="8" s="1"/>
  <c r="Z43" i="7"/>
  <c r="Z39" i="7" s="1"/>
  <c r="H20" i="10" s="1"/>
  <c r="V39" i="7"/>
  <c r="V41" i="7"/>
  <c r="Z41" i="6"/>
  <c r="AA43" i="2"/>
  <c r="Z37" i="2" s="1"/>
  <c r="W18" i="10" l="1"/>
  <c r="H18" i="10"/>
  <c r="T20" i="10"/>
  <c r="W20" i="10"/>
  <c r="N18" i="10"/>
  <c r="T18" i="10"/>
  <c r="N20" i="10"/>
  <c r="Q20" i="10"/>
  <c r="H19" i="15"/>
  <c r="H23" i="15" s="1"/>
  <c r="K20" i="10"/>
  <c r="W12" i="10"/>
  <c r="W14" i="11"/>
  <c r="K12" i="10"/>
  <c r="K14" i="11"/>
  <c r="H12" i="10"/>
  <c r="H14" i="11"/>
  <c r="E18" i="10"/>
  <c r="G19" i="15"/>
  <c r="D23" i="15" s="1"/>
  <c r="B18" i="10"/>
  <c r="L36" i="8"/>
  <c r="C25" i="10" s="1"/>
  <c r="D19" i="15"/>
  <c r="B12" i="10"/>
  <c r="B14" i="11"/>
  <c r="E12" i="10"/>
  <c r="E14" i="11"/>
  <c r="B20" i="10"/>
  <c r="E20" i="10"/>
  <c r="Z35" i="5"/>
  <c r="W8" i="11"/>
  <c r="K8" i="11"/>
  <c r="E8" i="11"/>
  <c r="T8" i="11"/>
  <c r="H8" i="11"/>
  <c r="Q8" i="11"/>
  <c r="N8" i="11"/>
  <c r="B6" i="11"/>
  <c r="Q6" i="11"/>
  <c r="E6" i="11"/>
  <c r="W16" i="11"/>
  <c r="T16" i="11"/>
  <c r="K16" i="11"/>
  <c r="H16" i="11"/>
  <c r="W6" i="11"/>
  <c r="T6" i="11"/>
  <c r="N16" i="11"/>
  <c r="K6" i="11"/>
  <c r="H6" i="11"/>
  <c r="Q16" i="11"/>
  <c r="N6" i="11"/>
  <c r="E16" i="11"/>
  <c r="B8" i="11"/>
  <c r="B16" i="11"/>
  <c r="K29" i="4"/>
  <c r="C26" i="10"/>
  <c r="K44" i="3"/>
  <c r="H35" i="3" s="1"/>
  <c r="H43" i="3"/>
  <c r="H32" i="4"/>
  <c r="K32" i="4"/>
  <c r="C23" i="15" l="1"/>
  <c r="T16" i="10"/>
  <c r="T12" i="11"/>
  <c r="T14" i="10"/>
  <c r="T18" i="11"/>
  <c r="Q16" i="10"/>
  <c r="Q12" i="11"/>
  <c r="Q14" i="10"/>
  <c r="Q18" i="11"/>
  <c r="N16" i="10"/>
  <c r="N12" i="11"/>
  <c r="K18" i="11"/>
  <c r="N14" i="10"/>
  <c r="N18" i="11"/>
  <c r="W16" i="10"/>
  <c r="W12" i="11"/>
  <c r="K16" i="10"/>
  <c r="K12" i="11"/>
  <c r="H14" i="10"/>
  <c r="K14" i="10"/>
  <c r="F19" i="15"/>
  <c r="F23" i="15" s="1"/>
  <c r="H16" i="10"/>
  <c r="H12" i="11"/>
  <c r="E18" i="11"/>
  <c r="E19" i="15"/>
  <c r="I23" i="15" s="1"/>
  <c r="G23" i="15"/>
  <c r="E16" i="10"/>
  <c r="E12" i="11"/>
  <c r="B14" i="10"/>
  <c r="E14" i="10"/>
  <c r="B12" i="11"/>
  <c r="B16" i="10"/>
  <c r="W14" i="10"/>
  <c r="W18" i="11"/>
  <c r="H18" i="11"/>
  <c r="B18" i="11"/>
  <c r="D41" i="3"/>
  <c r="H44" i="3"/>
</calcChain>
</file>

<file path=xl/sharedStrings.xml><?xml version="1.0" encoding="utf-8"?>
<sst xmlns="http://schemas.openxmlformats.org/spreadsheetml/2006/main" count="502" uniqueCount="351">
  <si>
    <t>　</t>
    <phoneticPr fontId="1"/>
  </si>
  <si>
    <t>授　業　科　目　名</t>
    <rPh sb="0" eb="1">
      <t>ジュ</t>
    </rPh>
    <rPh sb="2" eb="3">
      <t>ギョウ</t>
    </rPh>
    <rPh sb="4" eb="5">
      <t>カ</t>
    </rPh>
    <rPh sb="6" eb="7">
      <t>メ</t>
    </rPh>
    <rPh sb="8" eb="9">
      <t>メイ</t>
    </rPh>
    <phoneticPr fontId="1"/>
  </si>
  <si>
    <t>1年</t>
    <rPh sb="1" eb="2">
      <t>ネン</t>
    </rPh>
    <phoneticPr fontId="1"/>
  </si>
  <si>
    <t>2年</t>
    <rPh sb="1" eb="2">
      <t>ネン</t>
    </rPh>
    <phoneticPr fontId="1"/>
  </si>
  <si>
    <t>3年</t>
    <rPh sb="1" eb="2">
      <t>ネン</t>
    </rPh>
    <phoneticPr fontId="1"/>
  </si>
  <si>
    <t>4年</t>
    <rPh sb="1" eb="2">
      <t>ネン</t>
    </rPh>
    <phoneticPr fontId="1"/>
  </si>
  <si>
    <t>前期</t>
    <rPh sb="0" eb="2">
      <t>ゼンキ</t>
    </rPh>
    <phoneticPr fontId="1"/>
  </si>
  <si>
    <t>後期</t>
    <rPh sb="0" eb="2">
      <t>コウキ</t>
    </rPh>
    <phoneticPr fontId="1"/>
  </si>
  <si>
    <t>学習･教育到達目標</t>
    <rPh sb="0" eb="2">
      <t>ガクシュウ</t>
    </rPh>
    <rPh sb="3" eb="5">
      <t>キョウイク</t>
    </rPh>
    <rPh sb="5" eb="6">
      <t>イタル</t>
    </rPh>
    <rPh sb="6" eb="7">
      <t>タチ</t>
    </rPh>
    <rPh sb="7" eb="9">
      <t>モクヒョウ</t>
    </rPh>
    <phoneticPr fontId="1"/>
  </si>
  <si>
    <t>右欄をクリックして修得した単位数を選択して下さい：</t>
    <rPh sb="0" eb="1">
      <t>ミギ</t>
    </rPh>
    <rPh sb="1" eb="2">
      <t>ラン</t>
    </rPh>
    <rPh sb="13" eb="16">
      <t>タンイスウ</t>
    </rPh>
    <rPh sb="17" eb="19">
      <t>センタク</t>
    </rPh>
    <rPh sb="21" eb="22">
      <t>クダ</t>
    </rPh>
    <phoneticPr fontId="4"/>
  </si>
  <si>
    <t>健康運動系科目(◎）2単位以上</t>
    <rPh sb="0" eb="2">
      <t>ケンコウ</t>
    </rPh>
    <rPh sb="2" eb="4">
      <t>ウンドウ</t>
    </rPh>
    <rPh sb="4" eb="5">
      <t>ケイ</t>
    </rPh>
    <rPh sb="5" eb="7">
      <t>カモク</t>
    </rPh>
    <rPh sb="11" eb="13">
      <t>タンイ</t>
    </rPh>
    <rPh sb="13" eb="15">
      <t>イジョウ</t>
    </rPh>
    <phoneticPr fontId="4"/>
  </si>
  <si>
    <t>人文系科目(◎）2単位以上</t>
    <rPh sb="0" eb="2">
      <t>ジンブン</t>
    </rPh>
    <rPh sb="2" eb="3">
      <t>ケイ</t>
    </rPh>
    <rPh sb="3" eb="5">
      <t>カモク</t>
    </rPh>
    <phoneticPr fontId="4"/>
  </si>
  <si>
    <t>社会系科目(◎）2単位以上</t>
    <rPh sb="0" eb="2">
      <t>シャカイ</t>
    </rPh>
    <rPh sb="2" eb="3">
      <t>ケイ</t>
    </rPh>
    <rPh sb="3" eb="5">
      <t>カモク</t>
    </rPh>
    <phoneticPr fontId="4"/>
  </si>
  <si>
    <t>総合領域(◎）2単位以上</t>
    <rPh sb="0" eb="2">
      <t>ソウゴウ</t>
    </rPh>
    <rPh sb="2" eb="4">
      <t>リョウイキ</t>
    </rPh>
    <phoneticPr fontId="4"/>
  </si>
  <si>
    <t>自然系科目（〇）</t>
    <rPh sb="0" eb="2">
      <t>シゼン</t>
    </rPh>
    <rPh sb="2" eb="3">
      <t>ケイ</t>
    </rPh>
    <rPh sb="3" eb="5">
      <t>カモク</t>
    </rPh>
    <phoneticPr fontId="4"/>
  </si>
  <si>
    <t>地域創生論(○)</t>
    <rPh sb="0" eb="2">
      <t>チイキ</t>
    </rPh>
    <rPh sb="2" eb="4">
      <t>ソウセイ</t>
    </rPh>
    <rPh sb="4" eb="5">
      <t>ロン</t>
    </rPh>
    <phoneticPr fontId="1"/>
  </si>
  <si>
    <t>国際協力論(○)</t>
    <rPh sb="0" eb="2">
      <t>コクサイ</t>
    </rPh>
    <rPh sb="2" eb="4">
      <t>キョウリョク</t>
    </rPh>
    <rPh sb="4" eb="5">
      <t>ロン</t>
    </rPh>
    <phoneticPr fontId="1"/>
  </si>
  <si>
    <t>学習・教育目標(A)の達成度</t>
    <rPh sb="0" eb="2">
      <t>ガクシュウ</t>
    </rPh>
    <rPh sb="3" eb="5">
      <t>キョウイク</t>
    </rPh>
    <rPh sb="5" eb="7">
      <t>モクヒョウ</t>
    </rPh>
    <rPh sb="11" eb="14">
      <t>タッセイド</t>
    </rPh>
    <phoneticPr fontId="4"/>
  </si>
  <si>
    <t>修得した科目にチェックを入れ，各系の修得単位数を選択して下さい．下に達成度が表示されます．</t>
    <rPh sb="0" eb="2">
      <t>シュウトク</t>
    </rPh>
    <rPh sb="4" eb="6">
      <t>カモク</t>
    </rPh>
    <rPh sb="12" eb="13">
      <t>イ</t>
    </rPh>
    <rPh sb="15" eb="16">
      <t>カク</t>
    </rPh>
    <rPh sb="16" eb="17">
      <t>ケイ</t>
    </rPh>
    <rPh sb="18" eb="20">
      <t>シュウトク</t>
    </rPh>
    <rPh sb="20" eb="23">
      <t>タンイスウ</t>
    </rPh>
    <rPh sb="24" eb="26">
      <t>センタク</t>
    </rPh>
    <rPh sb="28" eb="29">
      <t>クダ</t>
    </rPh>
    <rPh sb="32" eb="33">
      <t>シタ</t>
    </rPh>
    <rPh sb="34" eb="37">
      <t>タッセイド</t>
    </rPh>
    <rPh sb="38" eb="40">
      <t>ヒョウジ</t>
    </rPh>
    <phoneticPr fontId="4"/>
  </si>
  <si>
    <t>幅広い教養と豊かな知性及び
柔軟な思考力の修得</t>
    <phoneticPr fontId="4"/>
  </si>
  <si>
    <t>教養領域</t>
    <rPh sb="0" eb="2">
      <t>キョウヨウ</t>
    </rPh>
    <rPh sb="2" eb="4">
      <t>リョウイキ</t>
    </rPh>
    <phoneticPr fontId="1"/>
  </si>
  <si>
    <t>健康運動系科目</t>
    <rPh sb="0" eb="7">
      <t>ケンコウウンドウケイカモク</t>
    </rPh>
    <phoneticPr fontId="1"/>
  </si>
  <si>
    <t>人文系科目</t>
    <rPh sb="0" eb="5">
      <t>ジンブンケイカモク</t>
    </rPh>
    <phoneticPr fontId="1"/>
  </si>
  <si>
    <t>社会系科目</t>
    <rPh sb="0" eb="3">
      <t>シャカイケイ</t>
    </rPh>
    <rPh sb="3" eb="5">
      <t>カモク</t>
    </rPh>
    <phoneticPr fontId="1"/>
  </si>
  <si>
    <t>自然系科目</t>
    <rPh sb="0" eb="2">
      <t>シゼン</t>
    </rPh>
    <rPh sb="2" eb="3">
      <t>ケイ</t>
    </rPh>
    <rPh sb="3" eb="5">
      <t>カモク</t>
    </rPh>
    <phoneticPr fontId="1"/>
  </si>
  <si>
    <t>総合領域</t>
    <rPh sb="0" eb="2">
      <t>ソウゴウ</t>
    </rPh>
    <rPh sb="2" eb="4">
      <t>リョウイキ</t>
    </rPh>
    <phoneticPr fontId="1"/>
  </si>
  <si>
    <t>総合科目</t>
    <rPh sb="0" eb="2">
      <t>ソウゴウ</t>
    </rPh>
    <rPh sb="2" eb="4">
      <t>カモク</t>
    </rPh>
    <phoneticPr fontId="1"/>
  </si>
  <si>
    <t>キャリア関係科目</t>
    <rPh sb="4" eb="6">
      <t>カンケイ</t>
    </rPh>
    <rPh sb="6" eb="8">
      <t>カモク</t>
    </rPh>
    <phoneticPr fontId="1"/>
  </si>
  <si>
    <t>琉大特色科目</t>
    <rPh sb="0" eb="2">
      <t>リュウダイ</t>
    </rPh>
    <rPh sb="2" eb="4">
      <t>トクショク</t>
    </rPh>
    <rPh sb="4" eb="6">
      <t>カモク</t>
    </rPh>
    <phoneticPr fontId="1"/>
  </si>
  <si>
    <t>地域創生科目</t>
    <rPh sb="0" eb="2">
      <t>チイキ</t>
    </rPh>
    <rPh sb="2" eb="4">
      <t>ソウセイ</t>
    </rPh>
    <rPh sb="4" eb="6">
      <t>カモク</t>
    </rPh>
    <phoneticPr fontId="1"/>
  </si>
  <si>
    <t>2単位以上</t>
    <rPh sb="1" eb="3">
      <t>タンイ</t>
    </rPh>
    <rPh sb="3" eb="5">
      <t>イジョウ</t>
    </rPh>
    <phoneticPr fontId="1"/>
  </si>
  <si>
    <t>基幹領域</t>
    <rPh sb="0" eb="2">
      <t>キカン</t>
    </rPh>
    <rPh sb="2" eb="4">
      <t>リョウイキ</t>
    </rPh>
    <phoneticPr fontId="1"/>
  </si>
  <si>
    <t>情報関係科目</t>
    <rPh sb="0" eb="2">
      <t>ジョウホウ</t>
    </rPh>
    <rPh sb="2" eb="4">
      <t>カンケイ</t>
    </rPh>
    <rPh sb="4" eb="6">
      <t>カモク</t>
    </rPh>
    <phoneticPr fontId="1"/>
  </si>
  <si>
    <t>外国語科目</t>
    <rPh sb="0" eb="3">
      <t>ガイコクゴ</t>
    </rPh>
    <rPh sb="3" eb="5">
      <t>カモク</t>
    </rPh>
    <phoneticPr fontId="1"/>
  </si>
  <si>
    <t>2単位</t>
    <rPh sb="1" eb="3">
      <t>タンイ</t>
    </rPh>
    <phoneticPr fontId="1"/>
  </si>
  <si>
    <t>8単位以上</t>
    <rPh sb="1" eb="3">
      <t>タンイ</t>
    </rPh>
    <rPh sb="3" eb="5">
      <t>イジョウ</t>
    </rPh>
    <phoneticPr fontId="1"/>
  </si>
  <si>
    <t>1．共通教育</t>
    <rPh sb="2" eb="4">
      <t>キョウツウ</t>
    </rPh>
    <rPh sb="4" eb="6">
      <t>キョウイク</t>
    </rPh>
    <phoneticPr fontId="1"/>
  </si>
  <si>
    <t>2．専門基礎科目</t>
    <rPh sb="2" eb="4">
      <t>センモン</t>
    </rPh>
    <rPh sb="4" eb="6">
      <t>キソ</t>
    </rPh>
    <rPh sb="6" eb="8">
      <t>カモク</t>
    </rPh>
    <phoneticPr fontId="1"/>
  </si>
  <si>
    <t>専門基礎科目</t>
    <rPh sb="0" eb="2">
      <t>センモン</t>
    </rPh>
    <rPh sb="2" eb="4">
      <t>キソ</t>
    </rPh>
    <rPh sb="4" eb="6">
      <t>カモク</t>
    </rPh>
    <phoneticPr fontId="1"/>
  </si>
  <si>
    <t>（微積STⅠ，Ⅱ，物理学Ⅰ，物理学実験，化学入門Ⅰ，化学実験）</t>
    <rPh sb="1" eb="3">
      <t>ビセキ</t>
    </rPh>
    <rPh sb="9" eb="12">
      <t>ブツリガク</t>
    </rPh>
    <rPh sb="14" eb="17">
      <t>ブツリガク</t>
    </rPh>
    <rPh sb="17" eb="19">
      <t>ジッケン</t>
    </rPh>
    <rPh sb="20" eb="22">
      <t>カガク</t>
    </rPh>
    <rPh sb="22" eb="24">
      <t>ニュウモン</t>
    </rPh>
    <rPh sb="26" eb="28">
      <t>カガク</t>
    </rPh>
    <rPh sb="28" eb="30">
      <t>ジッケン</t>
    </rPh>
    <phoneticPr fontId="1"/>
  </si>
  <si>
    <t>10単位以上</t>
    <rPh sb="2" eb="4">
      <t>タンイ</t>
    </rPh>
    <rPh sb="4" eb="6">
      <t>イジョウ</t>
    </rPh>
    <phoneticPr fontId="1"/>
  </si>
  <si>
    <t>3．専門教育</t>
    <rPh sb="2" eb="4">
      <t>センモン</t>
    </rPh>
    <rPh sb="4" eb="6">
      <t>キョウイク</t>
    </rPh>
    <phoneticPr fontId="1"/>
  </si>
  <si>
    <t>専門科目</t>
    <rPh sb="0" eb="2">
      <t>センモン</t>
    </rPh>
    <rPh sb="2" eb="4">
      <t>カモク</t>
    </rPh>
    <phoneticPr fontId="1"/>
  </si>
  <si>
    <t>必修</t>
    <rPh sb="0" eb="2">
      <t>ヒッシュウ</t>
    </rPh>
    <phoneticPr fontId="1"/>
  </si>
  <si>
    <t>工学共通科目</t>
    <rPh sb="0" eb="2">
      <t>コウガク</t>
    </rPh>
    <rPh sb="2" eb="4">
      <t>キョウツウ</t>
    </rPh>
    <rPh sb="4" eb="6">
      <t>カモク</t>
    </rPh>
    <phoneticPr fontId="1"/>
  </si>
  <si>
    <t>28単位</t>
    <rPh sb="2" eb="4">
      <t>タンイ</t>
    </rPh>
    <phoneticPr fontId="1"/>
  </si>
  <si>
    <t>コース専門科目</t>
    <rPh sb="3" eb="5">
      <t>センモン</t>
    </rPh>
    <rPh sb="5" eb="7">
      <t>カモク</t>
    </rPh>
    <phoneticPr fontId="1"/>
  </si>
  <si>
    <t>27単位</t>
    <rPh sb="2" eb="4">
      <t>タンイ</t>
    </rPh>
    <phoneticPr fontId="1"/>
  </si>
  <si>
    <t>選択必修</t>
    <rPh sb="0" eb="2">
      <t>センタク</t>
    </rPh>
    <rPh sb="2" eb="4">
      <t>ヒッシュウ</t>
    </rPh>
    <phoneticPr fontId="1"/>
  </si>
  <si>
    <t>選択</t>
    <rPh sb="0" eb="2">
      <t>センタク</t>
    </rPh>
    <phoneticPr fontId="1"/>
  </si>
  <si>
    <t>工学融合科目</t>
    <rPh sb="0" eb="2">
      <t>コウガク</t>
    </rPh>
    <rPh sb="2" eb="4">
      <t>ユウゴウ</t>
    </rPh>
    <rPh sb="4" eb="6">
      <t>カモク</t>
    </rPh>
    <phoneticPr fontId="1"/>
  </si>
  <si>
    <t>4単位以上</t>
    <rPh sb="1" eb="3">
      <t>タンイ</t>
    </rPh>
    <rPh sb="3" eb="5">
      <t>イジョウ</t>
    </rPh>
    <phoneticPr fontId="1"/>
  </si>
  <si>
    <t>33単位以上</t>
    <rPh sb="2" eb="4">
      <t>タンイ</t>
    </rPh>
    <rPh sb="4" eb="6">
      <t>イジョウ</t>
    </rPh>
    <phoneticPr fontId="1"/>
  </si>
  <si>
    <t>14単位以上
（人文+社会+総合領域≧12）</t>
    <rPh sb="2" eb="4">
      <t>タンイ</t>
    </rPh>
    <rPh sb="4" eb="6">
      <t>イジョウ</t>
    </rPh>
    <rPh sb="8" eb="10">
      <t>ジンブン</t>
    </rPh>
    <rPh sb="11" eb="13">
      <t>シャカイ</t>
    </rPh>
    <rPh sb="14" eb="16">
      <t>ソウゴウ</t>
    </rPh>
    <rPh sb="16" eb="18">
      <t>リョウイキ</t>
    </rPh>
    <phoneticPr fontId="1"/>
  </si>
  <si>
    <t>(A)</t>
    <phoneticPr fontId="1"/>
  </si>
  <si>
    <t>基礎数学Ⅰ(◎)</t>
    <rPh sb="0" eb="2">
      <t>キソ</t>
    </rPh>
    <rPh sb="2" eb="4">
      <t>スウガク</t>
    </rPh>
    <phoneticPr fontId="1"/>
  </si>
  <si>
    <t>微積STⅠ(◎)</t>
    <rPh sb="0" eb="2">
      <t>ビセキ</t>
    </rPh>
    <phoneticPr fontId="1"/>
  </si>
  <si>
    <t>工業数学Ⅰ(◎)</t>
    <rPh sb="0" eb="2">
      <t>コウギョウ</t>
    </rPh>
    <rPh sb="2" eb="4">
      <t>スウガク</t>
    </rPh>
    <phoneticPr fontId="1"/>
  </si>
  <si>
    <t>物理学Ⅰ(◎)</t>
    <rPh sb="0" eb="3">
      <t>ブツリガク</t>
    </rPh>
    <phoneticPr fontId="1"/>
  </si>
  <si>
    <t>工学共通必修</t>
    <rPh sb="0" eb="2">
      <t>コウガク</t>
    </rPh>
    <rPh sb="2" eb="4">
      <t>キョウツウ</t>
    </rPh>
    <rPh sb="4" eb="6">
      <t>ヒッシュウ</t>
    </rPh>
    <phoneticPr fontId="4"/>
  </si>
  <si>
    <t>工学共通選択</t>
    <rPh sb="0" eb="2">
      <t>コウガク</t>
    </rPh>
    <rPh sb="2" eb="4">
      <t>キョウツウ</t>
    </rPh>
    <rPh sb="4" eb="6">
      <t>センタク</t>
    </rPh>
    <phoneticPr fontId="4"/>
  </si>
  <si>
    <t>コース専門必修</t>
    <rPh sb="3" eb="5">
      <t>センモン</t>
    </rPh>
    <rPh sb="5" eb="7">
      <t>ヒッシュウ</t>
    </rPh>
    <phoneticPr fontId="4"/>
  </si>
  <si>
    <t>コース専門選択</t>
    <rPh sb="3" eb="5">
      <t>センモン</t>
    </rPh>
    <rPh sb="5" eb="7">
      <t>センタク</t>
    </rPh>
    <phoneticPr fontId="1"/>
  </si>
  <si>
    <t>専門基礎</t>
    <rPh sb="0" eb="2">
      <t>センモン</t>
    </rPh>
    <rPh sb="2" eb="4">
      <t>キソ</t>
    </rPh>
    <phoneticPr fontId="1"/>
  </si>
  <si>
    <t>工業数学Ⅱ(◎)</t>
    <rPh sb="0" eb="2">
      <t>コウギョウ</t>
    </rPh>
    <rPh sb="2" eb="4">
      <t>スウガク</t>
    </rPh>
    <phoneticPr fontId="1"/>
  </si>
  <si>
    <t>化学入門(◎)</t>
    <rPh sb="0" eb="2">
      <t>カガク</t>
    </rPh>
    <rPh sb="2" eb="4">
      <t>ニュウモン</t>
    </rPh>
    <phoneticPr fontId="1"/>
  </si>
  <si>
    <t>化学実験(◎)</t>
    <rPh sb="0" eb="2">
      <t>カガク</t>
    </rPh>
    <rPh sb="2" eb="4">
      <t>ジッケン</t>
    </rPh>
    <phoneticPr fontId="1"/>
  </si>
  <si>
    <t>物理学実験(◎)</t>
    <rPh sb="0" eb="3">
      <t>ブツリガク</t>
    </rPh>
    <rPh sb="3" eb="5">
      <t>ジッケン</t>
    </rPh>
    <phoneticPr fontId="1"/>
  </si>
  <si>
    <t>ベクトル解析(◎)</t>
    <rPh sb="4" eb="6">
      <t>カイセキ</t>
    </rPh>
    <phoneticPr fontId="4"/>
  </si>
  <si>
    <t>ﾌﾟﾛｸﾞﾗﾐﾝｸﾞⅠ(◎)</t>
    <phoneticPr fontId="4"/>
  </si>
  <si>
    <t>確率及び統計(〇)</t>
    <rPh sb="0" eb="2">
      <t>カクリツ</t>
    </rPh>
    <rPh sb="2" eb="3">
      <t>オヨ</t>
    </rPh>
    <rPh sb="4" eb="6">
      <t>トウケイ</t>
    </rPh>
    <phoneticPr fontId="4"/>
  </si>
  <si>
    <t>工業数学Ⅲ(◎)</t>
    <rPh sb="0" eb="2">
      <t>コウギョウ</t>
    </rPh>
    <rPh sb="2" eb="4">
      <t>スウガク</t>
    </rPh>
    <phoneticPr fontId="1"/>
  </si>
  <si>
    <t>工業数学Ⅳ(◎)</t>
    <rPh sb="0" eb="2">
      <t>コウギョウ</t>
    </rPh>
    <rPh sb="2" eb="4">
      <t>スウガク</t>
    </rPh>
    <phoneticPr fontId="1"/>
  </si>
  <si>
    <t>学習・教育目標(B)の達成度</t>
    <rPh sb="0" eb="2">
      <t>ガクシュウ</t>
    </rPh>
    <rPh sb="3" eb="5">
      <t>キョウイク</t>
    </rPh>
    <rPh sb="5" eb="7">
      <t>モクヒョウ</t>
    </rPh>
    <rPh sb="11" eb="14">
      <t>タッセイド</t>
    </rPh>
    <phoneticPr fontId="4"/>
  </si>
  <si>
    <t>技術者としての基礎学力の修得</t>
    <rPh sb="0" eb="3">
      <t>ギジュツシャ</t>
    </rPh>
    <rPh sb="7" eb="9">
      <t>キソ</t>
    </rPh>
    <rPh sb="9" eb="11">
      <t>ガクリョク</t>
    </rPh>
    <phoneticPr fontId="4"/>
  </si>
  <si>
    <t>ﾌﾟﾛｸﾞﾗﾐﾝｸﾞⅡ(〇)</t>
    <phoneticPr fontId="4"/>
  </si>
  <si>
    <t>(B)</t>
    <phoneticPr fontId="1"/>
  </si>
  <si>
    <t>工学基礎演習(◎)</t>
    <rPh sb="0" eb="2">
      <t>コウガク</t>
    </rPh>
    <rPh sb="2" eb="4">
      <t>キソ</t>
    </rPh>
    <rPh sb="4" eb="6">
      <t>エンシュウ</t>
    </rPh>
    <phoneticPr fontId="4"/>
  </si>
  <si>
    <t>ED基礎(◎)</t>
    <rPh sb="2" eb="4">
      <t>キソ</t>
    </rPh>
    <phoneticPr fontId="4"/>
  </si>
  <si>
    <t>電磁気学Ⅰ(◎)</t>
    <rPh sb="0" eb="3">
      <t>デンジキ</t>
    </rPh>
    <rPh sb="3" eb="4">
      <t>ガク</t>
    </rPh>
    <phoneticPr fontId="4"/>
  </si>
  <si>
    <t>電磁気学Ⅱ(◎)</t>
    <rPh sb="0" eb="3">
      <t>デンジキ</t>
    </rPh>
    <rPh sb="3" eb="4">
      <t>ガク</t>
    </rPh>
    <phoneticPr fontId="4"/>
  </si>
  <si>
    <t>電磁気学Ⅲ(◎)</t>
    <rPh sb="0" eb="3">
      <t>デンジキ</t>
    </rPh>
    <rPh sb="3" eb="4">
      <t>ガク</t>
    </rPh>
    <phoneticPr fontId="4"/>
  </si>
  <si>
    <t>電磁気学Ⅳ(◎)</t>
    <rPh sb="0" eb="3">
      <t>デンジキ</t>
    </rPh>
    <rPh sb="3" eb="4">
      <t>ガク</t>
    </rPh>
    <phoneticPr fontId="4"/>
  </si>
  <si>
    <t>回路理論Ⅰ(◎)</t>
    <rPh sb="0" eb="2">
      <t>カイロ</t>
    </rPh>
    <rPh sb="2" eb="4">
      <t>リロン</t>
    </rPh>
    <phoneticPr fontId="4"/>
  </si>
  <si>
    <t>回路理論Ⅱ(◎)</t>
    <rPh sb="0" eb="2">
      <t>カイロ</t>
    </rPh>
    <rPh sb="2" eb="4">
      <t>リロン</t>
    </rPh>
    <phoneticPr fontId="4"/>
  </si>
  <si>
    <t>回路理論Ⅲ(◎)</t>
    <rPh sb="0" eb="2">
      <t>カイロ</t>
    </rPh>
    <rPh sb="2" eb="4">
      <t>リロン</t>
    </rPh>
    <phoneticPr fontId="4"/>
  </si>
  <si>
    <t>回路理論Ⅳ(◎)</t>
    <rPh sb="0" eb="2">
      <t>カイロ</t>
    </rPh>
    <rPh sb="2" eb="4">
      <t>リロン</t>
    </rPh>
    <phoneticPr fontId="4"/>
  </si>
  <si>
    <t>電子回路基礎(◎)</t>
    <rPh sb="0" eb="2">
      <t>デンシ</t>
    </rPh>
    <rPh sb="2" eb="4">
      <t>カイロ</t>
    </rPh>
    <rPh sb="4" eb="6">
      <t>キソ</t>
    </rPh>
    <phoneticPr fontId="4"/>
  </si>
  <si>
    <t>電気電子計測Ⅰ(◎)</t>
    <rPh sb="0" eb="2">
      <t>デンキ</t>
    </rPh>
    <rPh sb="2" eb="4">
      <t>デンシ</t>
    </rPh>
    <rPh sb="4" eb="6">
      <t>ケイソク</t>
    </rPh>
    <phoneticPr fontId="4"/>
  </si>
  <si>
    <t>電気電子計測Ⅱ(〇)</t>
    <rPh sb="0" eb="2">
      <t>デンキ</t>
    </rPh>
    <rPh sb="2" eb="4">
      <t>デンシ</t>
    </rPh>
    <rPh sb="4" eb="6">
      <t>ケイソク</t>
    </rPh>
    <phoneticPr fontId="4"/>
  </si>
  <si>
    <t>電子物性工学Ⅰ(◎)</t>
    <rPh sb="0" eb="2">
      <t>デンシ</t>
    </rPh>
    <rPh sb="2" eb="4">
      <t>ブッセイ</t>
    </rPh>
    <rPh sb="4" eb="6">
      <t>コウガク</t>
    </rPh>
    <phoneticPr fontId="4"/>
  </si>
  <si>
    <t>量子力学Ⅰ(◎)</t>
    <rPh sb="0" eb="2">
      <t>リョウシ</t>
    </rPh>
    <rPh sb="2" eb="4">
      <t>リキガク</t>
    </rPh>
    <phoneticPr fontId="4"/>
  </si>
  <si>
    <t>電子ﾃﾞﾊﾞｲｽⅠ(◎)</t>
    <rPh sb="0" eb="2">
      <t>デンシ</t>
    </rPh>
    <phoneticPr fontId="4"/>
  </si>
  <si>
    <t>情報数学(◎)</t>
    <rPh sb="0" eb="2">
      <t>ジョウホウ</t>
    </rPh>
    <rPh sb="2" eb="4">
      <t>スウガク</t>
    </rPh>
    <phoneticPr fontId="4"/>
  </si>
  <si>
    <t>ﾊﾟﾙｽ･ﾃﾞｨｼﾞﾀﾙ回路(◎)</t>
    <rPh sb="12" eb="13">
      <t>マル</t>
    </rPh>
    <rPh sb="13" eb="14">
      <t>）</t>
    </rPh>
    <phoneticPr fontId="4"/>
  </si>
  <si>
    <t>電子計算機Ⅰ(◎)</t>
    <rPh sb="0" eb="2">
      <t>デンシ</t>
    </rPh>
    <rPh sb="2" eb="5">
      <t>ケイサンキ</t>
    </rPh>
    <phoneticPr fontId="4"/>
  </si>
  <si>
    <t>通信工学Ⅰ(◎)</t>
    <rPh sb="0" eb="2">
      <t>ツウシン</t>
    </rPh>
    <rPh sb="2" eb="4">
      <t>コウガク</t>
    </rPh>
    <phoneticPr fontId="4"/>
  </si>
  <si>
    <t>電気電子材料(〇)</t>
    <rPh sb="0" eb="2">
      <t>デンキ</t>
    </rPh>
    <rPh sb="2" eb="4">
      <t>デンシ</t>
    </rPh>
    <rPh sb="4" eb="6">
      <t>ザイリョウ</t>
    </rPh>
    <phoneticPr fontId="4"/>
  </si>
  <si>
    <t>電気機器Ⅰ(〇)</t>
    <rPh sb="0" eb="2">
      <t>デンキ</t>
    </rPh>
    <rPh sb="2" eb="4">
      <t>キキ</t>
    </rPh>
    <phoneticPr fontId="4"/>
  </si>
  <si>
    <t>制御工学(〇)</t>
    <rPh sb="0" eb="2">
      <t>セイギョ</t>
    </rPh>
    <rPh sb="2" eb="4">
      <t>コウガク</t>
    </rPh>
    <phoneticPr fontId="4"/>
  </si>
  <si>
    <t>電子物性工学Ⅱ(〇)</t>
    <rPh sb="0" eb="2">
      <t>デンシ</t>
    </rPh>
    <rPh sb="2" eb="4">
      <t>ブッセイ</t>
    </rPh>
    <rPh sb="4" eb="6">
      <t>コウガク</t>
    </rPh>
    <phoneticPr fontId="4"/>
  </si>
  <si>
    <t>量子力学Ⅱ(〇)</t>
    <rPh sb="0" eb="2">
      <t>リョウシ</t>
    </rPh>
    <rPh sb="2" eb="4">
      <t>リキガク</t>
    </rPh>
    <phoneticPr fontId="4"/>
  </si>
  <si>
    <t>電子ﾃﾞﾊﾞｲｽ材料(〇)</t>
    <rPh sb="0" eb="2">
      <t>デンシ</t>
    </rPh>
    <rPh sb="8" eb="10">
      <t>ザイリョウ</t>
    </rPh>
    <phoneticPr fontId="4"/>
  </si>
  <si>
    <t>電子回路応用(〇)</t>
    <rPh sb="0" eb="2">
      <t>デンシ</t>
    </rPh>
    <rPh sb="2" eb="4">
      <t>カイロ</t>
    </rPh>
    <rPh sb="4" eb="6">
      <t>オウヨウ</t>
    </rPh>
    <phoneticPr fontId="4"/>
  </si>
  <si>
    <t>電磁波工学(〇)</t>
    <rPh sb="0" eb="3">
      <t>デンジハ</t>
    </rPh>
    <rPh sb="3" eb="5">
      <t>コウガク</t>
    </rPh>
    <phoneticPr fontId="4"/>
  </si>
  <si>
    <t>ﾊﾟﾜｰｴﾚｸﾄﾛﾆｸｽ(〇)</t>
    <phoneticPr fontId="4"/>
  </si>
  <si>
    <t>電気機器Ⅱ(〇)</t>
    <rPh sb="0" eb="2">
      <t>デンキ</t>
    </rPh>
    <rPh sb="2" eb="4">
      <t>キキ</t>
    </rPh>
    <phoneticPr fontId="4"/>
  </si>
  <si>
    <t>ﾃﾞｨｼﾞﾀﾙ制御(〇)</t>
    <rPh sb="7" eb="8">
      <t>（</t>
    </rPh>
    <rPh sb="8" eb="9">
      <t>マル</t>
    </rPh>
    <phoneticPr fontId="4"/>
  </si>
  <si>
    <t>通信工学Ⅱ(〇)</t>
    <rPh sb="0" eb="2">
      <t>ツウシン</t>
    </rPh>
    <rPh sb="2" eb="4">
      <t>コウガク</t>
    </rPh>
    <phoneticPr fontId="4"/>
  </si>
  <si>
    <t>電子計算機Ⅱ(〇)</t>
    <rPh sb="0" eb="2">
      <t>デンシ</t>
    </rPh>
    <rPh sb="2" eb="5">
      <t>ケイサンキ</t>
    </rPh>
    <phoneticPr fontId="4"/>
  </si>
  <si>
    <t>電気関係通信法規(〇)</t>
    <rPh sb="0" eb="2">
      <t>デンキ</t>
    </rPh>
    <rPh sb="2" eb="4">
      <t>カンケイ</t>
    </rPh>
    <rPh sb="4" eb="6">
      <t>ツウシン</t>
    </rPh>
    <rPh sb="6" eb="8">
      <t>ホウキ</t>
    </rPh>
    <phoneticPr fontId="4"/>
  </si>
  <si>
    <t>組込設計(〇)</t>
    <rPh sb="0" eb="2">
      <t>クミコミ</t>
    </rPh>
    <rPh sb="2" eb="4">
      <t>セッケイ</t>
    </rPh>
    <phoneticPr fontId="4"/>
  </si>
  <si>
    <t>情報と符号の理論(〇)</t>
    <rPh sb="0" eb="2">
      <t>ジョウホウ</t>
    </rPh>
    <rPh sb="3" eb="5">
      <t>フゴウ</t>
    </rPh>
    <rPh sb="6" eb="8">
      <t>リロン</t>
    </rPh>
    <phoneticPr fontId="4"/>
  </si>
  <si>
    <t>ﾃﾞｼﾞﾀﾙ信号処理及びﾌｨﾙﾀ(〇)</t>
    <rPh sb="6" eb="8">
      <t>ショリ</t>
    </rPh>
    <rPh sb="8" eb="10">
      <t>オヨビ</t>
    </rPh>
    <rPh sb="10" eb="11">
      <t>フ</t>
    </rPh>
    <phoneticPr fontId="4"/>
  </si>
  <si>
    <t>生体計測工学(〇)</t>
    <rPh sb="0" eb="2">
      <t>セイタイ</t>
    </rPh>
    <rPh sb="2" eb="4">
      <t>ケイソク</t>
    </rPh>
    <rPh sb="4" eb="6">
      <t>コウガク</t>
    </rPh>
    <phoneticPr fontId="4"/>
  </si>
  <si>
    <t>工学融合科目Ⅰ</t>
    <rPh sb="0" eb="2">
      <t>コウガク</t>
    </rPh>
    <rPh sb="2" eb="4">
      <t>ユウゴウ</t>
    </rPh>
    <rPh sb="4" eb="6">
      <t>カモク</t>
    </rPh>
    <phoneticPr fontId="1"/>
  </si>
  <si>
    <t>工学融合科目Ⅱ</t>
    <rPh sb="0" eb="2">
      <t>コウガク</t>
    </rPh>
    <rPh sb="2" eb="4">
      <t>ユウゴウ</t>
    </rPh>
    <rPh sb="4" eb="6">
      <t>カモク</t>
    </rPh>
    <phoneticPr fontId="1"/>
  </si>
  <si>
    <t>電子情報通信選択</t>
    <rPh sb="0" eb="2">
      <t>デンシ</t>
    </rPh>
    <rPh sb="2" eb="6">
      <t>ジョウホウツウシン</t>
    </rPh>
    <rPh sb="6" eb="8">
      <t>センタク</t>
    </rPh>
    <phoneticPr fontId="1"/>
  </si>
  <si>
    <t>電気ｼｽﾃﾑ工学選択</t>
    <rPh sb="0" eb="2">
      <t>デンキ</t>
    </rPh>
    <rPh sb="6" eb="8">
      <t>コウガク</t>
    </rPh>
    <rPh sb="8" eb="10">
      <t>センタク</t>
    </rPh>
    <phoneticPr fontId="1"/>
  </si>
  <si>
    <t>電力工学Ⅰ(〇)</t>
    <rPh sb="0" eb="2">
      <t>デンリョク</t>
    </rPh>
    <rPh sb="2" eb="4">
      <t>コウガク</t>
    </rPh>
    <phoneticPr fontId="1"/>
  </si>
  <si>
    <t>システム工学(〇)</t>
    <rPh sb="4" eb="6">
      <t>コウガク</t>
    </rPh>
    <phoneticPr fontId="1"/>
  </si>
  <si>
    <t>電力系等工学(〇)</t>
    <rPh sb="0" eb="2">
      <t>デンリョク</t>
    </rPh>
    <rPh sb="2" eb="4">
      <t>ケイトウ</t>
    </rPh>
    <rPh sb="4" eb="6">
      <t>コウガク</t>
    </rPh>
    <phoneticPr fontId="4"/>
  </si>
  <si>
    <t>メカトロニクス(〇)</t>
    <phoneticPr fontId="4"/>
  </si>
  <si>
    <t>電気法規及び施設管理(〇)</t>
    <rPh sb="0" eb="2">
      <t>デンキ</t>
    </rPh>
    <rPh sb="2" eb="4">
      <t>ホウキ</t>
    </rPh>
    <rPh sb="4" eb="5">
      <t>オヨ</t>
    </rPh>
    <rPh sb="6" eb="8">
      <t>シセツ</t>
    </rPh>
    <rPh sb="8" eb="10">
      <t>カンリ</t>
    </rPh>
    <phoneticPr fontId="4"/>
  </si>
  <si>
    <t>電気機器設計製図(〇)</t>
    <rPh sb="0" eb="2">
      <t>デンキ</t>
    </rPh>
    <rPh sb="2" eb="4">
      <t>キキ</t>
    </rPh>
    <rPh sb="4" eb="6">
      <t>セッケイ</t>
    </rPh>
    <rPh sb="6" eb="8">
      <t>セイズ</t>
    </rPh>
    <phoneticPr fontId="4"/>
  </si>
  <si>
    <t>知的財産権(〇)</t>
    <rPh sb="0" eb="2">
      <t>チテキ</t>
    </rPh>
    <rPh sb="2" eb="5">
      <t>ザイサンケン</t>
    </rPh>
    <phoneticPr fontId="4"/>
  </si>
  <si>
    <t>品質管理(〇)</t>
    <rPh sb="0" eb="2">
      <t>ヒンシツ</t>
    </rPh>
    <rPh sb="2" eb="4">
      <t>カンリ</t>
    </rPh>
    <phoneticPr fontId="4"/>
  </si>
  <si>
    <t>学習・教育目標(C)の達成度</t>
    <rPh sb="0" eb="2">
      <t>ガクシュウ</t>
    </rPh>
    <rPh sb="3" eb="5">
      <t>キョウイク</t>
    </rPh>
    <rPh sb="5" eb="7">
      <t>モクヒョウ</t>
    </rPh>
    <rPh sb="11" eb="14">
      <t>タッセイド</t>
    </rPh>
    <phoneticPr fontId="4"/>
  </si>
  <si>
    <t>右欄に修得した単位数を選択して下さい：</t>
    <rPh sb="0" eb="1">
      <t>ミギ</t>
    </rPh>
    <rPh sb="1" eb="2">
      <t>ラン</t>
    </rPh>
    <phoneticPr fontId="1"/>
  </si>
  <si>
    <t>共通教育</t>
    <rPh sb="0" eb="2">
      <t>キョウツウ</t>
    </rPh>
    <rPh sb="2" eb="4">
      <t>キョウイク</t>
    </rPh>
    <phoneticPr fontId="4"/>
  </si>
  <si>
    <t>大学英語(◎)</t>
    <rPh sb="0" eb="2">
      <t>ダイガク</t>
    </rPh>
    <rPh sb="2" eb="4">
      <t>エイゴ</t>
    </rPh>
    <phoneticPr fontId="4"/>
  </si>
  <si>
    <t>第2外国語Ⅰ(◎)</t>
    <rPh sb="0" eb="1">
      <t>ダイ</t>
    </rPh>
    <rPh sb="2" eb="5">
      <t>ガイコクゴ</t>
    </rPh>
    <phoneticPr fontId="4"/>
  </si>
  <si>
    <t>第2外国語Ⅱ(◎)</t>
    <rPh sb="0" eb="1">
      <t>ダイ</t>
    </rPh>
    <rPh sb="2" eb="5">
      <t>ガイコクゴ</t>
    </rPh>
    <phoneticPr fontId="4"/>
  </si>
  <si>
    <t>英語系科目1(◎)</t>
    <rPh sb="0" eb="2">
      <t>エイゴ</t>
    </rPh>
    <rPh sb="2" eb="3">
      <t>ケイ</t>
    </rPh>
    <rPh sb="3" eb="5">
      <t>カモク</t>
    </rPh>
    <phoneticPr fontId="4"/>
  </si>
  <si>
    <t>技術英語Ⅰ(〇)</t>
    <rPh sb="0" eb="2">
      <t>ギジュツ</t>
    </rPh>
    <rPh sb="2" eb="4">
      <t>エイゴ</t>
    </rPh>
    <phoneticPr fontId="4"/>
  </si>
  <si>
    <t>技術英語Ⅱ(〇)</t>
    <rPh sb="0" eb="2">
      <t>ギジュツ</t>
    </rPh>
    <rPh sb="2" eb="4">
      <t>エイゴ</t>
    </rPh>
    <phoneticPr fontId="4"/>
  </si>
  <si>
    <t>技術英語Ⅲ(〇)</t>
    <rPh sb="0" eb="2">
      <t>ギジュツ</t>
    </rPh>
    <rPh sb="2" eb="4">
      <t>エイゴ</t>
    </rPh>
    <phoneticPr fontId="4"/>
  </si>
  <si>
    <t>セミナーⅠ(◎)</t>
    <phoneticPr fontId="4"/>
  </si>
  <si>
    <t>セミナーⅡ(◎)</t>
    <phoneticPr fontId="4"/>
  </si>
  <si>
    <t>卒業研究Ⅰ(◎)</t>
    <rPh sb="0" eb="2">
      <t>ソツギョウ</t>
    </rPh>
    <rPh sb="2" eb="4">
      <t>ケンキュウ</t>
    </rPh>
    <phoneticPr fontId="4"/>
  </si>
  <si>
    <t>卒業研究Ⅱ(◎)</t>
    <rPh sb="0" eb="2">
      <t>ソツギョウ</t>
    </rPh>
    <rPh sb="2" eb="4">
      <t>ケンキュウ</t>
    </rPh>
    <phoneticPr fontId="4"/>
  </si>
  <si>
    <t>地　域　課　題　解　決　実　践　演　習</t>
    <rPh sb="0" eb="1">
      <t>チ</t>
    </rPh>
    <rPh sb="2" eb="3">
      <t>イキ</t>
    </rPh>
    <rPh sb="4" eb="5">
      <t>カ</t>
    </rPh>
    <rPh sb="6" eb="7">
      <t>ダイ</t>
    </rPh>
    <rPh sb="8" eb="9">
      <t>カイ</t>
    </rPh>
    <rPh sb="10" eb="11">
      <t>ケッ</t>
    </rPh>
    <rPh sb="12" eb="13">
      <t>ジツ</t>
    </rPh>
    <rPh sb="14" eb="15">
      <t>セン</t>
    </rPh>
    <rPh sb="16" eb="17">
      <t>エン</t>
    </rPh>
    <rPh sb="18" eb="19">
      <t>シュウ</t>
    </rPh>
    <phoneticPr fontId="1"/>
  </si>
  <si>
    <t>電気電子基礎実験(◎)</t>
    <rPh sb="0" eb="2">
      <t>デンキ</t>
    </rPh>
    <rPh sb="2" eb="4">
      <t>デンシ</t>
    </rPh>
    <rPh sb="4" eb="6">
      <t>キソ</t>
    </rPh>
    <rPh sb="6" eb="8">
      <t>ジッケン</t>
    </rPh>
    <phoneticPr fontId="1"/>
  </si>
  <si>
    <t>電気電子応用実験(◎)</t>
    <rPh sb="0" eb="2">
      <t>デンキ</t>
    </rPh>
    <rPh sb="2" eb="4">
      <t>デンシ</t>
    </rPh>
    <rPh sb="4" eb="6">
      <t>オウヨウ</t>
    </rPh>
    <rPh sb="6" eb="8">
      <t>ジッケン</t>
    </rPh>
    <phoneticPr fontId="1"/>
  </si>
  <si>
    <t>電子情報通信実験(◎)</t>
    <rPh sb="0" eb="2">
      <t>デンシ</t>
    </rPh>
    <rPh sb="2" eb="6">
      <t>ジョウホウツウシン</t>
    </rPh>
    <rPh sb="6" eb="8">
      <t>ジッケン</t>
    </rPh>
    <phoneticPr fontId="1"/>
  </si>
  <si>
    <t>電力工学実験(◎)</t>
    <rPh sb="0" eb="2">
      <t>デンリョク</t>
    </rPh>
    <rPh sb="2" eb="4">
      <t>コウガク</t>
    </rPh>
    <rPh sb="4" eb="6">
      <t>ジッケン</t>
    </rPh>
    <phoneticPr fontId="1"/>
  </si>
  <si>
    <t>学習・教育目標(D)の達成度</t>
    <rPh sb="0" eb="2">
      <t>ガクシュウ</t>
    </rPh>
    <rPh sb="3" eb="5">
      <t>キョウイク</t>
    </rPh>
    <rPh sb="5" eb="7">
      <t>モクヒョウ</t>
    </rPh>
    <rPh sb="11" eb="14">
      <t>タッセイド</t>
    </rPh>
    <phoneticPr fontId="4"/>
  </si>
  <si>
    <t>技術者としてのコミュニケーション能力とチームワーク力の向上</t>
    <rPh sb="0" eb="3">
      <t>ギジュツシャ</t>
    </rPh>
    <rPh sb="16" eb="18">
      <t>ノウリョク</t>
    </rPh>
    <rPh sb="25" eb="26">
      <t>リョク</t>
    </rPh>
    <rPh sb="27" eb="29">
      <t>コウジョウ</t>
    </rPh>
    <phoneticPr fontId="4"/>
  </si>
  <si>
    <t>英語系科目2(◎)</t>
    <rPh sb="0" eb="2">
      <t>エイゴ</t>
    </rPh>
    <rPh sb="2" eb="3">
      <t>ケイ</t>
    </rPh>
    <rPh sb="3" eb="5">
      <t>カモク</t>
    </rPh>
    <phoneticPr fontId="4"/>
  </si>
  <si>
    <t>技術者の倫理(◎)</t>
    <rPh sb="0" eb="3">
      <t>ギジュツシャ</t>
    </rPh>
    <rPh sb="4" eb="6">
      <t>リンリ</t>
    </rPh>
    <phoneticPr fontId="4"/>
  </si>
  <si>
    <t>インターンシップⅠ，Ⅱ，Ⅲ</t>
    <phoneticPr fontId="1"/>
  </si>
  <si>
    <t>右欄で修得した単位数を選択して下さい</t>
    <rPh sb="0" eb="1">
      <t>ミギ</t>
    </rPh>
    <rPh sb="1" eb="2">
      <t>ラン</t>
    </rPh>
    <rPh sb="3" eb="5">
      <t>シュウトク</t>
    </rPh>
    <rPh sb="7" eb="10">
      <t>タンイスウ</t>
    </rPh>
    <rPh sb="11" eb="13">
      <t>センタク</t>
    </rPh>
    <rPh sb="15" eb="16">
      <t>クダ</t>
    </rPh>
    <phoneticPr fontId="1"/>
  </si>
  <si>
    <t>右欄で修得した単位数を選択して下さい</t>
    <phoneticPr fontId="1"/>
  </si>
  <si>
    <t>(D)</t>
    <phoneticPr fontId="1"/>
  </si>
  <si>
    <t>(E)</t>
    <phoneticPr fontId="1"/>
  </si>
  <si>
    <t>(F)</t>
    <phoneticPr fontId="1"/>
  </si>
  <si>
    <t>(C)</t>
    <phoneticPr fontId="1"/>
  </si>
  <si>
    <t>電子選択</t>
    <rPh sb="0" eb="2">
      <t>デンシ</t>
    </rPh>
    <rPh sb="2" eb="4">
      <t>センタク</t>
    </rPh>
    <phoneticPr fontId="1"/>
  </si>
  <si>
    <t>電気選択</t>
    <rPh sb="0" eb="2">
      <t>デンキ</t>
    </rPh>
    <rPh sb="2" eb="4">
      <t>センタク</t>
    </rPh>
    <phoneticPr fontId="1"/>
  </si>
  <si>
    <t>工学融合科目</t>
    <rPh sb="0" eb="2">
      <t>コウガク</t>
    </rPh>
    <rPh sb="2" eb="4">
      <t>ユウゴウ</t>
    </rPh>
    <rPh sb="4" eb="6">
      <t>カモク</t>
    </rPh>
    <phoneticPr fontId="1"/>
  </si>
  <si>
    <t>職業指導</t>
    <rPh sb="0" eb="2">
      <t>ショクギョウ</t>
    </rPh>
    <rPh sb="2" eb="4">
      <t>シドウ</t>
    </rPh>
    <phoneticPr fontId="1"/>
  </si>
  <si>
    <t>総合演習</t>
    <rPh sb="0" eb="2">
      <t>ソウゴウ</t>
    </rPh>
    <rPh sb="2" eb="4">
      <t>エンシュウ</t>
    </rPh>
    <phoneticPr fontId="1"/>
  </si>
  <si>
    <t>工業化教育法A</t>
    <rPh sb="0" eb="3">
      <t>コウギョウカ</t>
    </rPh>
    <rPh sb="3" eb="6">
      <t>キョウイクホウ</t>
    </rPh>
    <phoneticPr fontId="1"/>
  </si>
  <si>
    <t>教育実践演習</t>
    <rPh sb="0" eb="2">
      <t>キョウイク</t>
    </rPh>
    <rPh sb="2" eb="4">
      <t>ジッセン</t>
    </rPh>
    <rPh sb="4" eb="6">
      <t>エンシュウ</t>
    </rPh>
    <phoneticPr fontId="1"/>
  </si>
  <si>
    <t>基礎数学Ⅱ(〇)</t>
    <rPh sb="0" eb="2">
      <t>キソ</t>
    </rPh>
    <rPh sb="2" eb="4">
      <t>スウガク</t>
    </rPh>
    <phoneticPr fontId="1"/>
  </si>
  <si>
    <t>コース専門必修，必修選択</t>
    <rPh sb="3" eb="5">
      <t>センモン</t>
    </rPh>
    <rPh sb="5" eb="7">
      <t>ヒッシュウ</t>
    </rPh>
    <rPh sb="8" eb="10">
      <t>ヒッシュウ</t>
    </rPh>
    <rPh sb="10" eb="12">
      <t>センタク</t>
    </rPh>
    <phoneticPr fontId="4"/>
  </si>
  <si>
    <t>健康運動系</t>
    <rPh sb="0" eb="2">
      <t>ケンコウ</t>
    </rPh>
    <rPh sb="2" eb="4">
      <t>ウンドウ</t>
    </rPh>
    <rPh sb="4" eb="5">
      <t>ケイ</t>
    </rPh>
    <phoneticPr fontId="1"/>
  </si>
  <si>
    <t>人文系</t>
    <rPh sb="0" eb="2">
      <t>ジンブン</t>
    </rPh>
    <rPh sb="2" eb="3">
      <t>ケイ</t>
    </rPh>
    <phoneticPr fontId="1"/>
  </si>
  <si>
    <t>社会系</t>
    <rPh sb="0" eb="3">
      <t>シャカイケイ</t>
    </rPh>
    <phoneticPr fontId="1"/>
  </si>
  <si>
    <t>自然系</t>
    <rPh sb="0" eb="2">
      <t>シゼン</t>
    </rPh>
    <rPh sb="2" eb="3">
      <t>ケイ</t>
    </rPh>
    <phoneticPr fontId="1"/>
  </si>
  <si>
    <t>共通教育</t>
    <rPh sb="0" eb="2">
      <t>キョウツウ</t>
    </rPh>
    <rPh sb="2" eb="4">
      <t>キョウイク</t>
    </rPh>
    <phoneticPr fontId="1"/>
  </si>
  <si>
    <t>教養領域</t>
    <rPh sb="0" eb="2">
      <t>キョウヨウ</t>
    </rPh>
    <rPh sb="2" eb="4">
      <t>リョウイキ</t>
    </rPh>
    <phoneticPr fontId="1"/>
  </si>
  <si>
    <t>総合領域</t>
    <rPh sb="0" eb="2">
      <t>ソウゴウ</t>
    </rPh>
    <rPh sb="2" eb="4">
      <t>リョウイキ</t>
    </rPh>
    <phoneticPr fontId="1"/>
  </si>
  <si>
    <t>総合科目</t>
    <rPh sb="0" eb="2">
      <t>ソウゴウ</t>
    </rPh>
    <rPh sb="2" eb="4">
      <t>カモク</t>
    </rPh>
    <phoneticPr fontId="1"/>
  </si>
  <si>
    <t>キャリア関係</t>
    <rPh sb="4" eb="6">
      <t>カンケイ</t>
    </rPh>
    <phoneticPr fontId="1"/>
  </si>
  <si>
    <t>琉大特色</t>
    <rPh sb="0" eb="2">
      <t>リュウダイ</t>
    </rPh>
    <rPh sb="2" eb="4">
      <t>トクショク</t>
    </rPh>
    <phoneticPr fontId="1"/>
  </si>
  <si>
    <t>地域創生</t>
    <rPh sb="0" eb="2">
      <t>チイキ</t>
    </rPh>
    <rPh sb="2" eb="4">
      <t>ソウセイ</t>
    </rPh>
    <phoneticPr fontId="1"/>
  </si>
  <si>
    <t>基幹領域</t>
    <rPh sb="0" eb="2">
      <t>キカン</t>
    </rPh>
    <rPh sb="2" eb="4">
      <t>リョウイキ</t>
    </rPh>
    <phoneticPr fontId="1"/>
  </si>
  <si>
    <t>情報関係</t>
    <rPh sb="0" eb="2">
      <t>ジョウホウ</t>
    </rPh>
    <rPh sb="2" eb="4">
      <t>カンケイ</t>
    </rPh>
    <phoneticPr fontId="1"/>
  </si>
  <si>
    <t>外国語科目</t>
    <rPh sb="0" eb="3">
      <t>ガイコクゴ</t>
    </rPh>
    <rPh sb="3" eb="5">
      <t>カモク</t>
    </rPh>
    <phoneticPr fontId="1"/>
  </si>
  <si>
    <t>第2外国語Ⅰ,Ⅱ</t>
    <rPh sb="0" eb="1">
      <t>ダイ</t>
    </rPh>
    <rPh sb="2" eb="5">
      <t>ガイコクゴ</t>
    </rPh>
    <phoneticPr fontId="1"/>
  </si>
  <si>
    <t>専門基礎</t>
    <rPh sb="0" eb="2">
      <t>センモン</t>
    </rPh>
    <rPh sb="2" eb="4">
      <t>キソ</t>
    </rPh>
    <phoneticPr fontId="1"/>
  </si>
  <si>
    <t>専門基礎科目</t>
    <rPh sb="0" eb="2">
      <t>センモン</t>
    </rPh>
    <rPh sb="2" eb="4">
      <t>キソ</t>
    </rPh>
    <rPh sb="4" eb="6">
      <t>カモク</t>
    </rPh>
    <phoneticPr fontId="1"/>
  </si>
  <si>
    <t>1.</t>
    <phoneticPr fontId="1"/>
  </si>
  <si>
    <t>2.</t>
    <phoneticPr fontId="1"/>
  </si>
  <si>
    <t>3.</t>
    <phoneticPr fontId="1"/>
  </si>
  <si>
    <t>専門科目</t>
    <rPh sb="0" eb="2">
      <t>センモン</t>
    </rPh>
    <rPh sb="2" eb="4">
      <t>カモク</t>
    </rPh>
    <phoneticPr fontId="1"/>
  </si>
  <si>
    <t>必修</t>
    <rPh sb="0" eb="2">
      <t>ヒッシュウ</t>
    </rPh>
    <phoneticPr fontId="1"/>
  </si>
  <si>
    <t>コース専門選択必修</t>
    <rPh sb="3" eb="5">
      <t>センモン</t>
    </rPh>
    <rPh sb="5" eb="7">
      <t>センタク</t>
    </rPh>
    <rPh sb="7" eb="9">
      <t>ヒッシュウ</t>
    </rPh>
    <phoneticPr fontId="1"/>
  </si>
  <si>
    <t>選択</t>
    <rPh sb="0" eb="2">
      <t>センタク</t>
    </rPh>
    <phoneticPr fontId="1"/>
  </si>
  <si>
    <t>4単位以上</t>
    <rPh sb="1" eb="3">
      <t>タンイ</t>
    </rPh>
    <rPh sb="3" eb="5">
      <t>イジョウ</t>
    </rPh>
    <phoneticPr fontId="1"/>
  </si>
  <si>
    <t>12単位以上</t>
    <rPh sb="2" eb="4">
      <t>タンイ</t>
    </rPh>
    <rPh sb="4" eb="6">
      <t>イジョウ</t>
    </rPh>
    <phoneticPr fontId="1"/>
  </si>
  <si>
    <t>英語必修科目</t>
    <rPh sb="0" eb="2">
      <t>エイゴ</t>
    </rPh>
    <rPh sb="2" eb="6">
      <t>ヒッシュウカモク</t>
    </rPh>
    <phoneticPr fontId="1"/>
  </si>
  <si>
    <t>必修以外の英語科目</t>
    <rPh sb="0" eb="4">
      <t>ヒッシュウイガイ</t>
    </rPh>
    <rPh sb="5" eb="7">
      <t>エイゴ</t>
    </rPh>
    <rPh sb="7" eb="9">
      <t>カモク</t>
    </rPh>
    <phoneticPr fontId="1"/>
  </si>
  <si>
    <t>29単位以上</t>
    <rPh sb="2" eb="4">
      <t>タンイ</t>
    </rPh>
    <rPh sb="4" eb="6">
      <t>イジョウ</t>
    </rPh>
    <phoneticPr fontId="1"/>
  </si>
  <si>
    <t>合計単位数</t>
    <rPh sb="0" eb="2">
      <t>ゴウケイ</t>
    </rPh>
    <rPh sb="2" eb="5">
      <t>タンイスウ</t>
    </rPh>
    <phoneticPr fontId="1"/>
  </si>
  <si>
    <t>判定</t>
    <rPh sb="0" eb="2">
      <t>ハンテイ</t>
    </rPh>
    <phoneticPr fontId="1"/>
  </si>
  <si>
    <t>　英語必修科目</t>
    <rPh sb="1" eb="3">
      <t>エイゴ</t>
    </rPh>
    <rPh sb="3" eb="7">
      <t>ヒッシュウカモク</t>
    </rPh>
    <phoneticPr fontId="1"/>
  </si>
  <si>
    <t>　必修以外の英語</t>
    <rPh sb="1" eb="3">
      <t>ヒッシュウ</t>
    </rPh>
    <rPh sb="3" eb="5">
      <t>イガイ</t>
    </rPh>
    <rPh sb="6" eb="8">
      <t>エイゴ</t>
    </rPh>
    <phoneticPr fontId="1"/>
  </si>
  <si>
    <t>　英語以外の外国語</t>
    <rPh sb="1" eb="3">
      <t>エイゴ</t>
    </rPh>
    <rPh sb="3" eb="5">
      <t>イガイ</t>
    </rPh>
    <rPh sb="6" eb="9">
      <t>ガイコクゴ</t>
    </rPh>
    <phoneticPr fontId="1"/>
  </si>
  <si>
    <t>要件</t>
    <rPh sb="0" eb="2">
      <t>ヨウケン</t>
    </rPh>
    <phoneticPr fontId="1"/>
  </si>
  <si>
    <t>Front. of Eng.(〇)</t>
    <phoneticPr fontId="4"/>
  </si>
  <si>
    <t>工学融合</t>
    <rPh sb="0" eb="2">
      <t>コウガク</t>
    </rPh>
    <rPh sb="2" eb="4">
      <t>ユウゴウ</t>
    </rPh>
    <phoneticPr fontId="1"/>
  </si>
  <si>
    <t>工学共通選択</t>
    <rPh sb="0" eb="2">
      <t>コウガク</t>
    </rPh>
    <rPh sb="2" eb="4">
      <t>キョウツウ</t>
    </rPh>
    <rPh sb="4" eb="6">
      <t>センタク</t>
    </rPh>
    <phoneticPr fontId="1"/>
  </si>
  <si>
    <t>他コース専門</t>
    <rPh sb="0" eb="1">
      <t>タ</t>
    </rPh>
    <rPh sb="4" eb="6">
      <t>センモン</t>
    </rPh>
    <phoneticPr fontId="1"/>
  </si>
  <si>
    <t>他コース（電気，電子以外）専門科目(6単位まで）</t>
    <rPh sb="0" eb="1">
      <t>タ</t>
    </rPh>
    <rPh sb="5" eb="7">
      <t>デンキ</t>
    </rPh>
    <rPh sb="8" eb="10">
      <t>デンシ</t>
    </rPh>
    <rPh sb="10" eb="12">
      <t>イガイ</t>
    </rPh>
    <rPh sb="13" eb="15">
      <t>センモン</t>
    </rPh>
    <rPh sb="15" eb="17">
      <t>カモク</t>
    </rPh>
    <rPh sb="19" eb="21">
      <t>タンイ</t>
    </rPh>
    <phoneticPr fontId="1"/>
  </si>
  <si>
    <t>電気系以外コース専門科目</t>
    <rPh sb="0" eb="3">
      <t>デンキケイ</t>
    </rPh>
    <rPh sb="3" eb="5">
      <t>イガイ</t>
    </rPh>
    <rPh sb="8" eb="10">
      <t>センモン</t>
    </rPh>
    <rPh sb="10" eb="12">
      <t>カモク</t>
    </rPh>
    <phoneticPr fontId="1"/>
  </si>
  <si>
    <t>計</t>
    <rPh sb="0" eb="1">
      <t>ケイ</t>
    </rPh>
    <phoneticPr fontId="1"/>
  </si>
  <si>
    <t>項目</t>
    <rPh sb="0" eb="2">
      <t>コウモク</t>
    </rPh>
    <phoneticPr fontId="1"/>
  </si>
  <si>
    <t>　</t>
    <phoneticPr fontId="1"/>
  </si>
  <si>
    <t>学習・教育到達目標</t>
    <rPh sb="0" eb="2">
      <t>ガクシュウ</t>
    </rPh>
    <rPh sb="3" eb="5">
      <t>キョウイク</t>
    </rPh>
    <rPh sb="5" eb="7">
      <t>トウタツ</t>
    </rPh>
    <rPh sb="7" eb="9">
      <t>モクヒョウ</t>
    </rPh>
    <phoneticPr fontId="1"/>
  </si>
  <si>
    <t>人+社 +自+総</t>
    <rPh sb="0" eb="1">
      <t>ジン</t>
    </rPh>
    <rPh sb="2" eb="3">
      <t>シャ</t>
    </rPh>
    <rPh sb="5" eb="6">
      <t>ジ</t>
    </rPh>
    <rPh sb="7" eb="8">
      <t>ソウ</t>
    </rPh>
    <phoneticPr fontId="4"/>
  </si>
  <si>
    <t>人+社+総</t>
    <rPh sb="0" eb="1">
      <t>ジン</t>
    </rPh>
    <rPh sb="2" eb="3">
      <t>シャ</t>
    </rPh>
    <rPh sb="4" eb="5">
      <t>フサ</t>
    </rPh>
    <phoneticPr fontId="4"/>
  </si>
  <si>
    <t>日本語</t>
    <rPh sb="0" eb="3">
      <t>ニホンゴ</t>
    </rPh>
    <phoneticPr fontId="1"/>
  </si>
  <si>
    <t>英語必修</t>
    <rPh sb="0" eb="2">
      <t>エイゴ</t>
    </rPh>
    <rPh sb="2" eb="4">
      <t>ヒッシュウ</t>
    </rPh>
    <phoneticPr fontId="1"/>
  </si>
  <si>
    <t>英語系選択2科目</t>
    <rPh sb="0" eb="2">
      <t>エイゴ</t>
    </rPh>
    <rPh sb="2" eb="3">
      <t>ケイ</t>
    </rPh>
    <rPh sb="3" eb="5">
      <t>センタク</t>
    </rPh>
    <rPh sb="6" eb="8">
      <t>カモク</t>
    </rPh>
    <phoneticPr fontId="1"/>
  </si>
  <si>
    <t>第2外国語選択</t>
    <rPh sb="0" eb="1">
      <t>ダイ</t>
    </rPh>
    <rPh sb="2" eb="5">
      <t>ガイコクゴ</t>
    </rPh>
    <rPh sb="5" eb="7">
      <t>センタク</t>
    </rPh>
    <phoneticPr fontId="1"/>
  </si>
  <si>
    <t>工学共通必修</t>
    <rPh sb="0" eb="2">
      <t>コウガク</t>
    </rPh>
    <rPh sb="2" eb="4">
      <t>キョウツウ</t>
    </rPh>
    <rPh sb="4" eb="6">
      <t>ヒッシュウ</t>
    </rPh>
    <phoneticPr fontId="1"/>
  </si>
  <si>
    <t>コース専門必修</t>
    <rPh sb="3" eb="5">
      <t>センモン</t>
    </rPh>
    <rPh sb="5" eb="7">
      <t>ヒッシュウ</t>
    </rPh>
    <phoneticPr fontId="1"/>
  </si>
  <si>
    <t>外国語合計</t>
    <rPh sb="0" eb="3">
      <t>ガイコクゴ</t>
    </rPh>
    <rPh sb="3" eb="5">
      <t>ゴウケイ</t>
    </rPh>
    <phoneticPr fontId="1"/>
  </si>
  <si>
    <t>学習・教育目標</t>
    <rPh sb="0" eb="2">
      <t>ガクシュウ</t>
    </rPh>
    <rPh sb="3" eb="5">
      <t>キョウイク</t>
    </rPh>
    <rPh sb="5" eb="7">
      <t>モクヒョウ</t>
    </rPh>
    <phoneticPr fontId="4"/>
  </si>
  <si>
    <t>1年</t>
    <rPh sb="1" eb="2">
      <t>ネン</t>
    </rPh>
    <phoneticPr fontId="4"/>
  </si>
  <si>
    <t>2年</t>
    <rPh sb="1" eb="2">
      <t>ネン</t>
    </rPh>
    <phoneticPr fontId="4"/>
  </si>
  <si>
    <t>3年</t>
    <rPh sb="1" eb="2">
      <t>ネン</t>
    </rPh>
    <phoneticPr fontId="4"/>
  </si>
  <si>
    <t>4年</t>
    <rPh sb="1" eb="2">
      <t>ネン</t>
    </rPh>
    <phoneticPr fontId="4"/>
  </si>
  <si>
    <t>（A)</t>
    <phoneticPr fontId="4"/>
  </si>
  <si>
    <t>（B)</t>
    <phoneticPr fontId="4"/>
  </si>
  <si>
    <t>（C)</t>
    <phoneticPr fontId="4"/>
  </si>
  <si>
    <t>（D)</t>
    <phoneticPr fontId="4"/>
  </si>
  <si>
    <t>（E)</t>
    <phoneticPr fontId="4"/>
  </si>
  <si>
    <t>（F)</t>
    <phoneticPr fontId="4"/>
  </si>
  <si>
    <t>集積ﾃﾞﾊﾞｲｽ工学(〇)</t>
    <rPh sb="0" eb="2">
      <t>シュウセキ</t>
    </rPh>
    <rPh sb="8" eb="9">
      <t>（</t>
    </rPh>
    <rPh sb="9" eb="10">
      <t>マル</t>
    </rPh>
    <phoneticPr fontId="4"/>
  </si>
  <si>
    <t>右端の判定欄（薄黄色）が全て〇となれば，卒業要件を満足していることになります。</t>
    <rPh sb="0" eb="2">
      <t>ミギハシ</t>
    </rPh>
    <rPh sb="3" eb="5">
      <t>ハンテイ</t>
    </rPh>
    <rPh sb="5" eb="6">
      <t>ラン</t>
    </rPh>
    <rPh sb="7" eb="8">
      <t>ウス</t>
    </rPh>
    <rPh sb="8" eb="10">
      <t>キイロ</t>
    </rPh>
    <rPh sb="12" eb="13">
      <t>スベ</t>
    </rPh>
    <rPh sb="20" eb="22">
      <t>ソツギョウ</t>
    </rPh>
    <rPh sb="22" eb="24">
      <t>ヨウケン</t>
    </rPh>
    <rPh sb="25" eb="27">
      <t>マンゾク</t>
    </rPh>
    <phoneticPr fontId="1"/>
  </si>
  <si>
    <t>卒業研究登録条件</t>
    <rPh sb="0" eb="2">
      <t>ソツギョウ</t>
    </rPh>
    <rPh sb="2" eb="4">
      <t>ケンキュウ</t>
    </rPh>
    <rPh sb="4" eb="6">
      <t>トウロク</t>
    </rPh>
    <rPh sb="6" eb="8">
      <t>ジョウケン</t>
    </rPh>
    <phoneticPr fontId="1"/>
  </si>
  <si>
    <t>修得単位数103単位以上</t>
    <rPh sb="0" eb="2">
      <t>シュウトク</t>
    </rPh>
    <rPh sb="2" eb="5">
      <t>タンイスウ</t>
    </rPh>
    <rPh sb="8" eb="10">
      <t>タンイ</t>
    </rPh>
    <rPh sb="10" eb="12">
      <t>イジョウ</t>
    </rPh>
    <phoneticPr fontId="1"/>
  </si>
  <si>
    <t>コース専門必修科目23単位以上</t>
    <phoneticPr fontId="1"/>
  </si>
  <si>
    <t xml:space="preserve">     数値解析(〇)</t>
    <rPh sb="5" eb="7">
      <t>スウチ</t>
    </rPh>
    <rPh sb="7" eb="9">
      <t>カイセキ</t>
    </rPh>
    <phoneticPr fontId="1"/>
  </si>
  <si>
    <t>URGCC学習教育目標</t>
    <rPh sb="5" eb="7">
      <t>ガクシュウ</t>
    </rPh>
    <rPh sb="7" eb="9">
      <t>キョウイク</t>
    </rPh>
    <rPh sb="9" eb="11">
      <t>モクヒョウ</t>
    </rPh>
    <phoneticPr fontId="1"/>
  </si>
  <si>
    <t>自分自身が掲げる目標の達成に向けて、自律的に学習し行動することができる。</t>
    <phoneticPr fontId="1"/>
  </si>
  <si>
    <t>自立性</t>
    <phoneticPr fontId="1"/>
  </si>
  <si>
    <t>市民として社会の規範やルールを理解し、倫理性を身につけ、多様な人々と協調・協働して行動できる。</t>
    <phoneticPr fontId="1"/>
  </si>
  <si>
    <t>社会性</t>
    <phoneticPr fontId="1"/>
  </si>
  <si>
    <t>地域の歴史と自然に学び、世界の平和および人類と自然の共生に貢献することができる。</t>
    <phoneticPr fontId="1"/>
  </si>
  <si>
    <t xml:space="preserve"> 地域・国際性</t>
    <phoneticPr fontId="1"/>
  </si>
  <si>
    <t>コミュニケーション・スキル</t>
    <phoneticPr fontId="1"/>
  </si>
  <si>
    <t>言語(日本語と外国語)とシンボルを用いてコミュニケーションを行い、自分の考えや意思を明確に表現することができる。</t>
    <phoneticPr fontId="1"/>
  </si>
  <si>
    <t>情報リテラシー</t>
    <phoneticPr fontId="1"/>
  </si>
  <si>
    <t>幅広い分野の情報や知識を多様なチャンネルから収集し、適切に理解した上で取捨選択し、活用することができる。</t>
    <phoneticPr fontId="1"/>
  </si>
  <si>
    <t>問題解決力</t>
    <phoneticPr fontId="1"/>
  </si>
  <si>
    <t>批判的・論理的に思考するとともに、これまでに獲得した知識や経験等を総合して問題を解決することができる。</t>
    <phoneticPr fontId="1"/>
  </si>
  <si>
    <t>専門性</t>
    <phoneticPr fontId="1"/>
  </si>
  <si>
    <t>専攻する学問分野における思考法、スキル、知識等を体系的に身につけ、活用することができる。</t>
    <phoneticPr fontId="1"/>
  </si>
  <si>
    <r>
      <t>英語購読演習中級</t>
    </r>
    <r>
      <rPr>
        <sz val="6"/>
        <rFont val="ＭＳ 明朝"/>
        <family val="1"/>
        <charset val="128"/>
      </rPr>
      <t>(◎)</t>
    </r>
    <rPh sb="0" eb="2">
      <t>エイゴ</t>
    </rPh>
    <rPh sb="2" eb="4">
      <t>コウドク</t>
    </rPh>
    <rPh sb="4" eb="6">
      <t>エンシュウ</t>
    </rPh>
    <rPh sb="6" eb="8">
      <t>チュウキュウ</t>
    </rPh>
    <phoneticPr fontId="4"/>
  </si>
  <si>
    <r>
      <t>日本語表現法入門</t>
    </r>
    <r>
      <rPr>
        <sz val="6"/>
        <rFont val="ＭＳ 明朝"/>
        <family val="1"/>
        <charset val="128"/>
      </rPr>
      <t>(◎)</t>
    </r>
    <rPh sb="0" eb="8">
      <t>ニホンゴヒョウゲンホウニュウモン</t>
    </rPh>
    <phoneticPr fontId="4"/>
  </si>
  <si>
    <t>URGCC学習教育目標達成率
（※欄上段の数字は，それぞれの学期における標準的な達成度を意味する．）</t>
    <rPh sb="5" eb="7">
      <t>ガクシュウ</t>
    </rPh>
    <rPh sb="7" eb="9">
      <t>キョウイク</t>
    </rPh>
    <rPh sb="9" eb="11">
      <t>モクヒョウ</t>
    </rPh>
    <rPh sb="11" eb="14">
      <t>タッセイリツ</t>
    </rPh>
    <phoneticPr fontId="1"/>
  </si>
  <si>
    <t>社会とのつながりを意識した技術者としての責任の理解</t>
    <phoneticPr fontId="1"/>
  </si>
  <si>
    <t>問題理解,課題解決能力の向上および自主的・継続的学習能力の向上</t>
    <phoneticPr fontId="4"/>
  </si>
  <si>
    <t>技術者としての基礎学力の修得</t>
    <phoneticPr fontId="4"/>
  </si>
  <si>
    <t>技術者としてのコミュニケーション能力とチームワーク力の向上</t>
    <phoneticPr fontId="4"/>
  </si>
  <si>
    <t>学習・教育到達目標の達成度評価シート</t>
    <rPh sb="0" eb="2">
      <t>ガクシュウ</t>
    </rPh>
    <rPh sb="3" eb="5">
      <t>キョウイク</t>
    </rPh>
    <rPh sb="5" eb="7">
      <t>トウタツ</t>
    </rPh>
    <rPh sb="7" eb="9">
      <t>モクヒョウ</t>
    </rPh>
    <rPh sb="10" eb="13">
      <t>タッセイド</t>
    </rPh>
    <rPh sb="13" eb="15">
      <t>ヒョウカ</t>
    </rPh>
    <phoneticPr fontId="4"/>
  </si>
  <si>
    <t>前期</t>
    <rPh sb="0" eb="2">
      <t>ゼンキ</t>
    </rPh>
    <phoneticPr fontId="1"/>
  </si>
  <si>
    <t>後期</t>
    <rPh sb="0" eb="2">
      <t>コウキ</t>
    </rPh>
    <phoneticPr fontId="1"/>
  </si>
  <si>
    <t>電気システム工学特別講義Ⅰ～Ⅳ</t>
    <rPh sb="0" eb="2">
      <t>デンキ</t>
    </rPh>
    <rPh sb="6" eb="8">
      <t>コウガク</t>
    </rPh>
    <rPh sb="8" eb="10">
      <t>トクベツ</t>
    </rPh>
    <rPh sb="10" eb="12">
      <t>コウギ</t>
    </rPh>
    <phoneticPr fontId="1"/>
  </si>
  <si>
    <t>電力工学Ⅱ(〇)</t>
    <rPh sb="0" eb="2">
      <t>デンリョク</t>
    </rPh>
    <rPh sb="2" eb="4">
      <t>コウガク</t>
    </rPh>
    <phoneticPr fontId="1"/>
  </si>
  <si>
    <t>電力工学Ⅲ(〇)</t>
    <rPh sb="0" eb="2">
      <t>デンリョク</t>
    </rPh>
    <rPh sb="2" eb="4">
      <t>コウガク</t>
    </rPh>
    <phoneticPr fontId="1"/>
  </si>
  <si>
    <t>電気システム工学分野の広がりの理解と専門的な課題に取り組むための知識の修得</t>
    <rPh sb="0" eb="2">
      <t>デンキ</t>
    </rPh>
    <rPh sb="6" eb="8">
      <t>コウガク</t>
    </rPh>
    <rPh sb="8" eb="10">
      <t>ブンヤ</t>
    </rPh>
    <phoneticPr fontId="4"/>
  </si>
  <si>
    <t>(C)
電気システム工学分野の広がりの理解と専門的な課題に取り組むための知識の修得</t>
    <rPh sb="4" eb="6">
      <t>デンキ</t>
    </rPh>
    <rPh sb="10" eb="12">
      <t>コウガク</t>
    </rPh>
    <phoneticPr fontId="1"/>
  </si>
  <si>
    <t>左端超過分計上</t>
    <rPh sb="0" eb="2">
      <t>ヒダリハジ</t>
    </rPh>
    <rPh sb="2" eb="5">
      <t>チョウカブン</t>
    </rPh>
    <rPh sb="5" eb="7">
      <t>ケイジョウ</t>
    </rPh>
    <phoneticPr fontId="4"/>
  </si>
  <si>
    <t>右端最下限計上</t>
    <rPh sb="0" eb="2">
      <t>ミギハジ</t>
    </rPh>
    <rPh sb="2" eb="5">
      <t>サイカゲン</t>
    </rPh>
    <rPh sb="5" eb="7">
      <t>ケイジョウ</t>
    </rPh>
    <phoneticPr fontId="4"/>
  </si>
  <si>
    <t>産業社会学原論Ⅰ(○)</t>
    <rPh sb="0" eb="8">
      <t>サンギョウシャカイガクゲンロンイチ</t>
    </rPh>
    <phoneticPr fontId="1"/>
  </si>
  <si>
    <t>産業社会学原論Ⅱ(○)</t>
    <rPh sb="0" eb="2">
      <t>サンギョウ</t>
    </rPh>
    <rPh sb="2" eb="5">
      <t>シャカイガク</t>
    </rPh>
    <rPh sb="5" eb="7">
      <t>ゲンロン</t>
    </rPh>
    <phoneticPr fontId="1"/>
  </si>
  <si>
    <t>キャリアﾃﾞｻﾞｲﾝ(◎)</t>
    <phoneticPr fontId="1"/>
  </si>
  <si>
    <t>幅広い教養と豊かな知性及び
柔軟な思考力の修得</t>
    <phoneticPr fontId="4"/>
  </si>
  <si>
    <t>共通教育最下限の和</t>
    <rPh sb="0" eb="2">
      <t>キョウツウ</t>
    </rPh>
    <rPh sb="2" eb="4">
      <t>キョウイク</t>
    </rPh>
    <rPh sb="4" eb="7">
      <t>サイカゲン</t>
    </rPh>
    <rPh sb="8" eb="9">
      <t>ワ</t>
    </rPh>
    <phoneticPr fontId="4"/>
  </si>
  <si>
    <t>共通教育超過分の和</t>
    <rPh sb="0" eb="2">
      <t>キョウツウ</t>
    </rPh>
    <rPh sb="2" eb="4">
      <t>キョウイク</t>
    </rPh>
    <rPh sb="4" eb="6">
      <t>チョウカ</t>
    </rPh>
    <rPh sb="6" eb="7">
      <t>ブン</t>
    </rPh>
    <rPh sb="8" eb="9">
      <t>ワ</t>
    </rPh>
    <phoneticPr fontId="4"/>
  </si>
  <si>
    <t>工共必の和</t>
    <rPh sb="0" eb="1">
      <t>コウ</t>
    </rPh>
    <rPh sb="1" eb="2">
      <t>キョウ</t>
    </rPh>
    <rPh sb="2" eb="3">
      <t>ヒツ</t>
    </rPh>
    <rPh sb="4" eb="5">
      <t>ワ</t>
    </rPh>
    <phoneticPr fontId="4"/>
  </si>
  <si>
    <t>工共必</t>
    <rPh sb="0" eb="1">
      <t>コウ</t>
    </rPh>
    <rPh sb="1" eb="2">
      <t>キョウ</t>
    </rPh>
    <rPh sb="2" eb="3">
      <t>ヒツ</t>
    </rPh>
    <phoneticPr fontId="4"/>
  </si>
  <si>
    <t>幅広い教養と豊かな知性及び柔軟な思考力の修得</t>
    <phoneticPr fontId="1"/>
  </si>
  <si>
    <t>A</t>
    <phoneticPr fontId="1"/>
  </si>
  <si>
    <t>B</t>
    <phoneticPr fontId="1"/>
  </si>
  <si>
    <t>C</t>
    <phoneticPr fontId="1"/>
  </si>
  <si>
    <t>D</t>
    <phoneticPr fontId="1"/>
  </si>
  <si>
    <t>E</t>
    <phoneticPr fontId="1"/>
  </si>
  <si>
    <t>F</t>
    <phoneticPr fontId="1"/>
  </si>
  <si>
    <t>標準達成度</t>
    <rPh sb="0" eb="2">
      <t>ヒョウジュン</t>
    </rPh>
    <rPh sb="2" eb="5">
      <t>タッセイド</t>
    </rPh>
    <phoneticPr fontId="1"/>
  </si>
  <si>
    <t>達成度</t>
    <rPh sb="0" eb="3">
      <t>タッセイド</t>
    </rPh>
    <phoneticPr fontId="1"/>
  </si>
  <si>
    <t>(A)
幅広い教養と豊かな知性及び柔軟な思考力の修得</t>
    <phoneticPr fontId="4"/>
  </si>
  <si>
    <t>(A)幅広い教養と豊かな知性及び柔軟な思考力の修得</t>
    <phoneticPr fontId="1"/>
  </si>
  <si>
    <t>(B)
技術者としての基礎学力の修得</t>
    <phoneticPr fontId="1"/>
  </si>
  <si>
    <t>(B)技術者としての基礎学力の修得</t>
    <phoneticPr fontId="1"/>
  </si>
  <si>
    <t xml:space="preserve">     (D)
技術者としてのコミュニケーション能力とチームワーク力の向上</t>
    <phoneticPr fontId="1"/>
  </si>
  <si>
    <t>(D)技術者としてのコミュニケーション能力とチームワーク力の向上</t>
    <phoneticPr fontId="1"/>
  </si>
  <si>
    <t>(E)
社会とのつながりを意識した技術者としての責任の理解</t>
    <phoneticPr fontId="1"/>
  </si>
  <si>
    <t>(E)社会とのつながりを意識した技術者としての責任の理解</t>
    <phoneticPr fontId="1"/>
  </si>
  <si>
    <t>(F)
問題理解,課題解決能力の向上および自主的・継続的学習能力の向上</t>
    <phoneticPr fontId="1"/>
  </si>
  <si>
    <t>(F)問題理解,課題解決能力の向上および自主的・継続的学習能力の向上</t>
    <phoneticPr fontId="1"/>
  </si>
  <si>
    <t>〇社会性</t>
    <rPh sb="1" eb="4">
      <t>シャカイセイ</t>
    </rPh>
    <phoneticPr fontId="1"/>
  </si>
  <si>
    <t>〇地域・国際性</t>
    <rPh sb="1" eb="3">
      <t>チイキ</t>
    </rPh>
    <rPh sb="4" eb="7">
      <t>コクサイセイ</t>
    </rPh>
    <phoneticPr fontId="1"/>
  </si>
  <si>
    <t>〇コミュニケーション・スキル</t>
    <phoneticPr fontId="1"/>
  </si>
  <si>
    <t>〇情報リテラシー</t>
    <rPh sb="1" eb="3">
      <t>ジョウホウ</t>
    </rPh>
    <phoneticPr fontId="1"/>
  </si>
  <si>
    <t>〇問題解決能力</t>
    <rPh sb="1" eb="3">
      <t>モンダイ</t>
    </rPh>
    <rPh sb="3" eb="5">
      <t>カイケツ</t>
    </rPh>
    <rPh sb="5" eb="7">
      <t>ノウリョク</t>
    </rPh>
    <phoneticPr fontId="1"/>
  </si>
  <si>
    <t>〇専門性</t>
    <rPh sb="1" eb="4">
      <t>センモンセイ</t>
    </rPh>
    <phoneticPr fontId="1"/>
  </si>
  <si>
    <t>URGCC</t>
    <phoneticPr fontId="1"/>
  </si>
  <si>
    <t>社会性</t>
    <rPh sb="0" eb="3">
      <t>シャカイセイ</t>
    </rPh>
    <phoneticPr fontId="1"/>
  </si>
  <si>
    <t>地域・国際性</t>
    <rPh sb="0" eb="2">
      <t>チイキ</t>
    </rPh>
    <rPh sb="3" eb="6">
      <t>コクサイセイ</t>
    </rPh>
    <phoneticPr fontId="1"/>
  </si>
  <si>
    <t>コミュニケーション</t>
    <phoneticPr fontId="1"/>
  </si>
  <si>
    <t>専門性</t>
    <rPh sb="0" eb="3">
      <t>センモンセイ</t>
    </rPh>
    <phoneticPr fontId="1"/>
  </si>
  <si>
    <t>情報リテラシー</t>
    <rPh sb="0" eb="2">
      <t>ジョウホウ</t>
    </rPh>
    <phoneticPr fontId="1"/>
  </si>
  <si>
    <t>問題解決能力</t>
    <rPh sb="0" eb="2">
      <t>モンダイ</t>
    </rPh>
    <rPh sb="2" eb="4">
      <t>カイケツ</t>
    </rPh>
    <rPh sb="4" eb="6">
      <t>ノウリョク</t>
    </rPh>
    <phoneticPr fontId="1"/>
  </si>
  <si>
    <t>学習・教育到達目標達成度</t>
    <rPh sb="0" eb="2">
      <t>ガクシュウ</t>
    </rPh>
    <rPh sb="3" eb="9">
      <t>キョウイクトウタツモクヒョウ</t>
    </rPh>
    <rPh sb="9" eb="12">
      <t>タッセイド</t>
    </rPh>
    <phoneticPr fontId="1"/>
  </si>
  <si>
    <t>URGCC学習教育目標達成度</t>
    <rPh sb="5" eb="7">
      <t>ガクシュウ</t>
    </rPh>
    <rPh sb="7" eb="9">
      <t>キョウイク</t>
    </rPh>
    <rPh sb="9" eb="11">
      <t>モクヒョウ</t>
    </rPh>
    <rPh sb="11" eb="13">
      <t>タッセイ</t>
    </rPh>
    <rPh sb="13" eb="14">
      <t>ド</t>
    </rPh>
    <phoneticPr fontId="1"/>
  </si>
  <si>
    <t>指導教員コメント欄</t>
    <rPh sb="0" eb="2">
      <t>シドウ</t>
    </rPh>
    <rPh sb="2" eb="4">
      <t>キョウイン</t>
    </rPh>
    <rPh sb="8" eb="9">
      <t>ラン</t>
    </rPh>
    <phoneticPr fontId="1"/>
  </si>
  <si>
    <t>※各学期はじめにこのファイルを作成し，指導教員にメールで提出すること．</t>
    <rPh sb="1" eb="4">
      <t>カクガッキ</t>
    </rPh>
    <rPh sb="15" eb="17">
      <t>サクセイ</t>
    </rPh>
    <rPh sb="19" eb="21">
      <t>シドウ</t>
    </rPh>
    <rPh sb="21" eb="23">
      <t>キョウイン</t>
    </rPh>
    <rPh sb="28" eb="30">
      <t>テイシュツ</t>
    </rPh>
    <phoneticPr fontId="1"/>
  </si>
  <si>
    <t>学習・教育到達目標達成率
（※欄上段の数字は，それぞれの学期における標準的な達成度を意味する．）</t>
    <rPh sb="0" eb="2">
      <t>ガクシュウ</t>
    </rPh>
    <rPh sb="3" eb="5">
      <t>キョウイク</t>
    </rPh>
    <rPh sb="5" eb="7">
      <t>トウタツ</t>
    </rPh>
    <rPh sb="7" eb="9">
      <t>モクヒョウ</t>
    </rPh>
    <rPh sb="9" eb="12">
      <t>タッセイリツ</t>
    </rPh>
    <rPh sb="15" eb="16">
      <t>ラン</t>
    </rPh>
    <rPh sb="16" eb="18">
      <t>ジョウダン</t>
    </rPh>
    <rPh sb="19" eb="21">
      <t>スウジ</t>
    </rPh>
    <rPh sb="28" eb="30">
      <t>ガッキ</t>
    </rPh>
    <rPh sb="34" eb="37">
      <t>ヒョウジュンテキ</t>
    </rPh>
    <rPh sb="38" eb="40">
      <t>タッセイ</t>
    </rPh>
    <rPh sb="40" eb="41">
      <t>ド</t>
    </rPh>
    <rPh sb="42" eb="44">
      <t>イミ</t>
    </rPh>
    <phoneticPr fontId="4"/>
  </si>
  <si>
    <t>学籍番号：</t>
    <rPh sb="0" eb="2">
      <t>ガクセキ</t>
    </rPh>
    <rPh sb="2" eb="4">
      <t>バンゴウ</t>
    </rPh>
    <phoneticPr fontId="4"/>
  </si>
  <si>
    <t>電気システム工学分野の広がりの理解と専門的な課題に取り組むための知識の修得</t>
    <rPh sb="0" eb="2">
      <t>デンキ</t>
    </rPh>
    <phoneticPr fontId="4"/>
  </si>
  <si>
    <t>(C)(電気システム工学／電子情報通信)分野の広がりの理解と専門的な課題に取り組むための知識の修得</t>
    <rPh sb="4" eb="6">
      <t>デンキ</t>
    </rPh>
    <rPh sb="10" eb="12">
      <t>コウガク</t>
    </rPh>
    <rPh sb="13" eb="15">
      <t>デンシ</t>
    </rPh>
    <rPh sb="15" eb="19">
      <t>ジョウホウツウシン</t>
    </rPh>
    <rPh sb="20" eb="22">
      <t>ブンヤ</t>
    </rPh>
    <rPh sb="23" eb="24">
      <t>ヒロ</t>
    </rPh>
    <rPh sb="27" eb="29">
      <t>リカイ</t>
    </rPh>
    <rPh sb="30" eb="33">
      <t>センモンテキ</t>
    </rPh>
    <rPh sb="34" eb="36">
      <t>カダイ</t>
    </rPh>
    <rPh sb="37" eb="38">
      <t>ト</t>
    </rPh>
    <rPh sb="39" eb="40">
      <t>ク</t>
    </rPh>
    <rPh sb="44" eb="46">
      <t>チシキ</t>
    </rPh>
    <rPh sb="47" eb="49">
      <t>シュウトク</t>
    </rPh>
    <phoneticPr fontId="1"/>
  </si>
  <si>
    <t>1. シート(A)～(F)の作成</t>
    <rPh sb="14" eb="16">
      <t>サクセイ</t>
    </rPh>
    <phoneticPr fontId="1"/>
  </si>
  <si>
    <t>2. ポートフォリオの作成</t>
    <rPh sb="11" eb="13">
      <t>サクセイ</t>
    </rPh>
    <phoneticPr fontId="1"/>
  </si>
  <si>
    <t>これらのシートは，各学習・教育到達目標に対応する科目群を示しています．それぞれの学期において修得した科目にチェックあるいは修得単位数を選択して下さい．</t>
    <rPh sb="9" eb="10">
      <t>カク</t>
    </rPh>
    <rPh sb="10" eb="12">
      <t>ガクシュウ</t>
    </rPh>
    <rPh sb="13" eb="19">
      <t>キョウイクトウタツモクヒョウ</t>
    </rPh>
    <rPh sb="20" eb="22">
      <t>タイオウ</t>
    </rPh>
    <rPh sb="24" eb="26">
      <t>カモク</t>
    </rPh>
    <rPh sb="26" eb="27">
      <t>グン</t>
    </rPh>
    <rPh sb="28" eb="29">
      <t>シメ</t>
    </rPh>
    <rPh sb="40" eb="42">
      <t>ガッキ</t>
    </rPh>
    <rPh sb="46" eb="48">
      <t>シュウトク</t>
    </rPh>
    <rPh sb="50" eb="52">
      <t>カモク</t>
    </rPh>
    <rPh sb="61" eb="63">
      <t>シュウトク</t>
    </rPh>
    <rPh sb="63" eb="66">
      <t>タンイスウ</t>
    </rPh>
    <rPh sb="67" eb="69">
      <t>センタク</t>
    </rPh>
    <rPh sb="71" eb="72">
      <t>クダ</t>
    </rPh>
    <phoneticPr fontId="1"/>
  </si>
  <si>
    <t>自己評価欄（前学期の学修状況や反省点，今学期の目標等について記すこと）</t>
    <rPh sb="0" eb="2">
      <t>ジコ</t>
    </rPh>
    <rPh sb="2" eb="4">
      <t>ヒョウカ</t>
    </rPh>
    <rPh sb="4" eb="5">
      <t>ラン</t>
    </rPh>
    <rPh sb="6" eb="9">
      <t>ゼンガッキ</t>
    </rPh>
    <rPh sb="10" eb="12">
      <t>ガクシュウ</t>
    </rPh>
    <rPh sb="12" eb="14">
      <t>ジョウキョウ</t>
    </rPh>
    <rPh sb="15" eb="17">
      <t>ハンセイ</t>
    </rPh>
    <rPh sb="17" eb="18">
      <t>テン</t>
    </rPh>
    <rPh sb="19" eb="22">
      <t>コンガッキ</t>
    </rPh>
    <rPh sb="23" eb="25">
      <t>モクヒョウ</t>
    </rPh>
    <rPh sb="25" eb="26">
      <t>トウ</t>
    </rPh>
    <rPh sb="30" eb="31">
      <t>シル</t>
    </rPh>
    <phoneticPr fontId="1"/>
  </si>
  <si>
    <t>【記載例】</t>
    <rPh sb="1" eb="3">
      <t>キサイ</t>
    </rPh>
    <rPh sb="3" eb="4">
      <t>レイ</t>
    </rPh>
    <phoneticPr fontId="1"/>
  </si>
  <si>
    <t>②前学期は全ての科目を修得することができた．しかし，GPAは2.0と低いため，各科目の理解度が深いとはいえないと感じている．今学期も全科目単位取得することはもちろん，理解度を深めるために事前．事後学習に励み良い成績が得られるように努力する．また，実験系科目も始まるので，友人とのコミュニケーションをしっかりとるようにしたい．</t>
    <rPh sb="5" eb="6">
      <t>スベ</t>
    </rPh>
    <rPh sb="8" eb="10">
      <t>カモク</t>
    </rPh>
    <rPh sb="11" eb="13">
      <t>シュウトク</t>
    </rPh>
    <rPh sb="34" eb="35">
      <t>ヒク</t>
    </rPh>
    <rPh sb="39" eb="42">
      <t>カクカモク</t>
    </rPh>
    <rPh sb="43" eb="46">
      <t>リカイド</t>
    </rPh>
    <rPh sb="47" eb="48">
      <t>フカ</t>
    </rPh>
    <rPh sb="56" eb="57">
      <t>カン</t>
    </rPh>
    <rPh sb="62" eb="65">
      <t>コンガッキ</t>
    </rPh>
    <rPh sb="66" eb="69">
      <t>ゼンカモク</t>
    </rPh>
    <rPh sb="69" eb="71">
      <t>タンイ</t>
    </rPh>
    <rPh sb="71" eb="73">
      <t>シュトク</t>
    </rPh>
    <rPh sb="83" eb="86">
      <t>リカイド</t>
    </rPh>
    <rPh sb="87" eb="88">
      <t>フカ</t>
    </rPh>
    <rPh sb="93" eb="95">
      <t>ジゼン</t>
    </rPh>
    <rPh sb="96" eb="98">
      <t>ジゴ</t>
    </rPh>
    <rPh sb="98" eb="100">
      <t>ガクシュウ</t>
    </rPh>
    <rPh sb="101" eb="102">
      <t>ハゲ</t>
    </rPh>
    <rPh sb="103" eb="104">
      <t>ヨ</t>
    </rPh>
    <rPh sb="105" eb="107">
      <t>セイセキ</t>
    </rPh>
    <rPh sb="108" eb="109">
      <t>エ</t>
    </rPh>
    <rPh sb="115" eb="117">
      <t>ドリョク</t>
    </rPh>
    <rPh sb="123" eb="125">
      <t>ジッケン</t>
    </rPh>
    <rPh sb="125" eb="126">
      <t>ケイ</t>
    </rPh>
    <rPh sb="126" eb="128">
      <t>カモク</t>
    </rPh>
    <rPh sb="129" eb="130">
      <t>ハジ</t>
    </rPh>
    <rPh sb="135" eb="137">
      <t>ユウジン</t>
    </rPh>
    <phoneticPr fontId="1"/>
  </si>
  <si>
    <t>④前学期，ほとんどの科目がAだった．今学期もこれまで通り頑張りたい．また，TOEIC，TOEFL等の外部試験にもチャレンジし，各種資格取得も意識して勉強しようと思っている．</t>
    <rPh sb="1" eb="4">
      <t>ゼンガッキ</t>
    </rPh>
    <rPh sb="10" eb="12">
      <t>カモク</t>
    </rPh>
    <rPh sb="18" eb="21">
      <t>コンガッキ</t>
    </rPh>
    <rPh sb="26" eb="27">
      <t>ドオ</t>
    </rPh>
    <rPh sb="28" eb="30">
      <t>ガンバ</t>
    </rPh>
    <rPh sb="48" eb="49">
      <t>ナド</t>
    </rPh>
    <rPh sb="50" eb="52">
      <t>ガイブ</t>
    </rPh>
    <rPh sb="52" eb="54">
      <t>シケン</t>
    </rPh>
    <rPh sb="63" eb="65">
      <t>カクシュ</t>
    </rPh>
    <rPh sb="65" eb="67">
      <t>シカク</t>
    </rPh>
    <rPh sb="67" eb="69">
      <t>シュトク</t>
    </rPh>
    <rPh sb="70" eb="72">
      <t>イシキ</t>
    </rPh>
    <rPh sb="74" eb="76">
      <t>ベンキョウ</t>
    </rPh>
    <rPh sb="80" eb="81">
      <t>オモ</t>
    </rPh>
    <phoneticPr fontId="1"/>
  </si>
  <si>
    <t>3. 指導教員への提出</t>
    <rPh sb="3" eb="5">
      <t>シドウ</t>
    </rPh>
    <rPh sb="5" eb="7">
      <t>キョウイン</t>
    </rPh>
    <rPh sb="9" eb="11">
      <t>テイシュツ</t>
    </rPh>
    <phoneticPr fontId="1"/>
  </si>
  <si>
    <t>ポートフォリオシートにおいて，学年・学期を選択し，学籍番号・氏名を記入して下さい．1で作成した(A)～(F)の科目履修状況に応じて，学習・教育到達目標ならびにURGCC教育目標に対する達成度が表とレーダーチャートで表示されます．自己評価欄に，前学期の学修状況や反省点，今学期の目標等について記して下さい．特にFになった必修科目について，その原因及び理由を簡潔に書いてください（前学期なまけたから，今学期頑張る等と書かないように！前学期を振り返り，学習態度や取り組みについて適切な自己評価をすること！）．</t>
    <rPh sb="15" eb="17">
      <t>ガクネン</t>
    </rPh>
    <rPh sb="18" eb="20">
      <t>ガッキ</t>
    </rPh>
    <rPh sb="21" eb="23">
      <t>センタク</t>
    </rPh>
    <rPh sb="25" eb="27">
      <t>ガクセキ</t>
    </rPh>
    <rPh sb="27" eb="29">
      <t>バンゴウ</t>
    </rPh>
    <rPh sb="30" eb="32">
      <t>シメイ</t>
    </rPh>
    <rPh sb="33" eb="35">
      <t>キニュウ</t>
    </rPh>
    <rPh sb="37" eb="38">
      <t>クダ</t>
    </rPh>
    <rPh sb="43" eb="45">
      <t>サクセイ</t>
    </rPh>
    <rPh sb="55" eb="57">
      <t>カモク</t>
    </rPh>
    <rPh sb="57" eb="59">
      <t>リシュウ</t>
    </rPh>
    <rPh sb="59" eb="61">
      <t>ジョウキョウ</t>
    </rPh>
    <rPh sb="62" eb="63">
      <t>オウ</t>
    </rPh>
    <rPh sb="66" eb="68">
      <t>ガクシュウ</t>
    </rPh>
    <rPh sb="69" eb="71">
      <t>キョウイク</t>
    </rPh>
    <rPh sb="71" eb="73">
      <t>トウタツ</t>
    </rPh>
    <rPh sb="73" eb="75">
      <t>モクヒョウ</t>
    </rPh>
    <rPh sb="84" eb="86">
      <t>キョウイク</t>
    </rPh>
    <rPh sb="86" eb="88">
      <t>モクヒョウ</t>
    </rPh>
    <rPh sb="89" eb="90">
      <t>タイ</t>
    </rPh>
    <rPh sb="92" eb="95">
      <t>タッセイド</t>
    </rPh>
    <rPh sb="96" eb="97">
      <t>ヒョウ</t>
    </rPh>
    <rPh sb="107" eb="109">
      <t>ヒョウジ</t>
    </rPh>
    <rPh sb="114" eb="116">
      <t>ジコ</t>
    </rPh>
    <rPh sb="116" eb="118">
      <t>ヒョウカ</t>
    </rPh>
    <rPh sb="118" eb="119">
      <t>ラン</t>
    </rPh>
    <rPh sb="177" eb="179">
      <t>カンケツ</t>
    </rPh>
    <rPh sb="236" eb="238">
      <t>テキセツ</t>
    </rPh>
    <phoneticPr fontId="1"/>
  </si>
  <si>
    <t>4. 指導教員への提出及び保管</t>
    <rPh sb="3" eb="5">
      <t>シドウ</t>
    </rPh>
    <rPh sb="5" eb="7">
      <t>キョウイン</t>
    </rPh>
    <rPh sb="9" eb="11">
      <t>テイシュツ</t>
    </rPh>
    <rPh sb="11" eb="12">
      <t>オヨ</t>
    </rPh>
    <rPh sb="13" eb="15">
      <t>ホカン</t>
    </rPh>
    <phoneticPr fontId="1"/>
  </si>
  <si>
    <t>※本ファイルには，卒業要件確認シートや単位計算シートもついています．各自履修計画に役立ててください．</t>
    <rPh sb="1" eb="2">
      <t>ホン</t>
    </rPh>
    <rPh sb="9" eb="11">
      <t>ソツギョウ</t>
    </rPh>
    <rPh sb="11" eb="13">
      <t>ヨウケン</t>
    </rPh>
    <rPh sb="13" eb="15">
      <t>カクニン</t>
    </rPh>
    <rPh sb="19" eb="21">
      <t>タンイ</t>
    </rPh>
    <rPh sb="21" eb="23">
      <t>ケイサン</t>
    </rPh>
    <rPh sb="34" eb="36">
      <t>カクジ</t>
    </rPh>
    <rPh sb="36" eb="38">
      <t>リシュウ</t>
    </rPh>
    <rPh sb="38" eb="40">
      <t>ケイカク</t>
    </rPh>
    <rPh sb="41" eb="43">
      <t>ヤクダ</t>
    </rPh>
    <phoneticPr fontId="1"/>
  </si>
  <si>
    <t>ただし，この卒業要件判定表は目安（簡易版）です。厳密な卒業判定は，便覧と成績表をもとに行って下さい。</t>
    <rPh sb="27" eb="29">
      <t>ソツギョウ</t>
    </rPh>
    <phoneticPr fontId="1"/>
  </si>
  <si>
    <t>この単位計算表は目安（簡易版）です。厳密には，成績表及び便覧を見てください。</t>
    <rPh sb="2" eb="4">
      <t>タンイ</t>
    </rPh>
    <rPh sb="4" eb="7">
      <t>ケイサンヒョウ</t>
    </rPh>
    <rPh sb="26" eb="27">
      <t>オヨ</t>
    </rPh>
    <rPh sb="28" eb="30">
      <t>ビンラン</t>
    </rPh>
    <rPh sb="31" eb="32">
      <t>ミ</t>
    </rPh>
    <phoneticPr fontId="1"/>
  </si>
  <si>
    <t>電気系2コースにおいては，学生自身が学期毎に，学習・教育到達目標の達成度を確認し，今後の学習・履修計画に反映させることを求めています．そのために，本ファイルにより学修ポートフォリオ（注参照）を作成し，各指導教員に提出してもらいます．作成の流れを以下に示します．</t>
    <rPh sb="0" eb="3">
      <t>デンキケイ</t>
    </rPh>
    <rPh sb="13" eb="15">
      <t>ガクセイ</t>
    </rPh>
    <rPh sb="15" eb="17">
      <t>ジシン</t>
    </rPh>
    <rPh sb="18" eb="20">
      <t>ガッキ</t>
    </rPh>
    <rPh sb="20" eb="21">
      <t>ゴト</t>
    </rPh>
    <rPh sb="23" eb="25">
      <t>ガクシュウ</t>
    </rPh>
    <rPh sb="26" eb="28">
      <t>キョウイク</t>
    </rPh>
    <rPh sb="28" eb="30">
      <t>トウタツ</t>
    </rPh>
    <rPh sb="30" eb="32">
      <t>モクヒョウ</t>
    </rPh>
    <rPh sb="33" eb="36">
      <t>タッセイド</t>
    </rPh>
    <rPh sb="37" eb="39">
      <t>カクニン</t>
    </rPh>
    <rPh sb="41" eb="43">
      <t>コンゴ</t>
    </rPh>
    <rPh sb="44" eb="46">
      <t>ガクシュウ</t>
    </rPh>
    <rPh sb="47" eb="49">
      <t>リシュウ</t>
    </rPh>
    <rPh sb="49" eb="51">
      <t>ケイカク</t>
    </rPh>
    <rPh sb="52" eb="54">
      <t>ハンエイ</t>
    </rPh>
    <rPh sb="60" eb="61">
      <t>モト</t>
    </rPh>
    <rPh sb="73" eb="74">
      <t>ホン</t>
    </rPh>
    <rPh sb="81" eb="83">
      <t>ガクシュウ</t>
    </rPh>
    <rPh sb="91" eb="94">
      <t>チュウサンショウ</t>
    </rPh>
    <rPh sb="96" eb="98">
      <t>サクセイ</t>
    </rPh>
    <rPh sb="100" eb="101">
      <t>カク</t>
    </rPh>
    <rPh sb="101" eb="103">
      <t>シドウ</t>
    </rPh>
    <rPh sb="103" eb="105">
      <t>キョウイン</t>
    </rPh>
    <rPh sb="106" eb="108">
      <t>テイシュツ</t>
    </rPh>
    <rPh sb="116" eb="118">
      <t>サクセイ</t>
    </rPh>
    <rPh sb="119" eb="120">
      <t>ナガ</t>
    </rPh>
    <rPh sb="122" eb="124">
      <t>イカ</t>
    </rPh>
    <rPh sb="125" eb="126">
      <t>シメ</t>
    </rPh>
    <phoneticPr fontId="1"/>
  </si>
  <si>
    <t>注）ポートフォリオとは：学生が，学習過程ならびに各種の学習成果（例えば、学習目標・学習計画表とチェックシート、課題達成のために収集した資料や遂行状況、レポート、成績単位取得表など）を長期にわたって収集したもの。それらを必要に応じて系統的に選択し，学習過程を含めて到達度を評価し，次に取り組むべき課題をみつけてステップアップを図っていくことを目的とする（文科省用語集より引用）。</t>
    <rPh sb="0" eb="1">
      <t>チュウ</t>
    </rPh>
    <rPh sb="176" eb="179">
      <t>モンカショウ</t>
    </rPh>
    <rPh sb="179" eb="182">
      <t>ヨウゴシュウ</t>
    </rPh>
    <rPh sb="184" eb="186">
      <t>インヨウ</t>
    </rPh>
    <phoneticPr fontId="1"/>
  </si>
  <si>
    <r>
      <t>英語ﾌﾟﾚｾﾞﾝﾃｰｼｮﾝ中級</t>
    </r>
    <r>
      <rPr>
        <sz val="6"/>
        <rFont val="ＭＳ 明朝"/>
        <family val="1"/>
        <charset val="128"/>
      </rPr>
      <t>(◎)</t>
    </r>
    <rPh sb="0" eb="2">
      <t>エイゴ</t>
    </rPh>
    <rPh sb="13" eb="15">
      <t>チュウキュウ</t>
    </rPh>
    <phoneticPr fontId="4"/>
  </si>
  <si>
    <t>微積STⅡ(◎)</t>
    <rPh sb="0" eb="2">
      <t>ビセキ</t>
    </rPh>
    <phoneticPr fontId="1"/>
  </si>
  <si>
    <t>※各授業科目の学習・教育到達目標の一つ一つに対する関与の程度を，主体的に関与する場合には◎印で，付随的に関与する場合には○印で示す．</t>
    <phoneticPr fontId="1"/>
  </si>
  <si>
    <t>学修ポートフォリオ</t>
    <rPh sb="0" eb="2">
      <t>ガクシュウ</t>
    </rPh>
    <phoneticPr fontId="4"/>
  </si>
  <si>
    <t>本ファイルを，メールに添付して各指導教員に送付すること．ファイル名は必ず以下の様にする事．</t>
    <rPh sb="0" eb="1">
      <t>ホン</t>
    </rPh>
    <rPh sb="11" eb="13">
      <t>テンプ</t>
    </rPh>
    <rPh sb="15" eb="16">
      <t>カク</t>
    </rPh>
    <rPh sb="16" eb="18">
      <t>シドウ</t>
    </rPh>
    <rPh sb="18" eb="20">
      <t>キョウイン</t>
    </rPh>
    <rPh sb="21" eb="23">
      <t>ソウフ</t>
    </rPh>
    <rPh sb="32" eb="33">
      <t>メイ</t>
    </rPh>
    <rPh sb="34" eb="35">
      <t>カナラ</t>
    </rPh>
    <rPh sb="36" eb="38">
      <t>イカ</t>
    </rPh>
    <rPh sb="39" eb="40">
      <t>ヨウ</t>
    </rPh>
    <rPh sb="43" eb="44">
      <t>コト</t>
    </rPh>
    <phoneticPr fontId="1"/>
  </si>
  <si>
    <t>（※留年時には9, 10･･･と増やす）</t>
    <rPh sb="2" eb="4">
      <t>リュウネン</t>
    </rPh>
    <rPh sb="4" eb="5">
      <t>ジ</t>
    </rPh>
    <rPh sb="16" eb="17">
      <t>フ</t>
    </rPh>
    <phoneticPr fontId="1"/>
  </si>
  <si>
    <t xml:space="preserve"> 指導教員から，教員のコメント記入及び押印済みのポートフォリオ（紙）をもらい，各自所定のバインダーに成績表とともにとじておく．毎学期この作業を行い，卒業時まで保管する．</t>
    <phoneticPr fontId="1"/>
  </si>
  <si>
    <t>③前学期は「微積STⅠ」，「工業数学Ⅰ」，「日本語表現法入門」他多くの科目を途中でドロップアウトしたため落としてしまった．大学に入学後，はっきりとした目標を定めることができず，学習意欲が乏しくなっている．今後の事について指導教員に相談し，将来設計をたてて学習へと結びつけたいと思っている．</t>
    <rPh sb="1" eb="4">
      <t>ゼンガッキ</t>
    </rPh>
    <rPh sb="6" eb="8">
      <t>ビセキ</t>
    </rPh>
    <rPh sb="14" eb="16">
      <t>コウギョウ</t>
    </rPh>
    <rPh sb="16" eb="18">
      <t>スウガク</t>
    </rPh>
    <rPh sb="22" eb="30">
      <t>ニホンゴヒョウゲンホウニュウモン</t>
    </rPh>
    <rPh sb="31" eb="32">
      <t>ホカ</t>
    </rPh>
    <rPh sb="32" eb="33">
      <t>オオ</t>
    </rPh>
    <rPh sb="35" eb="37">
      <t>カモク</t>
    </rPh>
    <rPh sb="38" eb="40">
      <t>トチュウ</t>
    </rPh>
    <rPh sb="52" eb="53">
      <t>オ</t>
    </rPh>
    <rPh sb="61" eb="63">
      <t>ダイガク</t>
    </rPh>
    <rPh sb="64" eb="67">
      <t>ニュウガクゴ</t>
    </rPh>
    <rPh sb="75" eb="77">
      <t>モクヒョウ</t>
    </rPh>
    <rPh sb="78" eb="79">
      <t>サダ</t>
    </rPh>
    <rPh sb="88" eb="90">
      <t>ガクシュウ</t>
    </rPh>
    <rPh sb="90" eb="92">
      <t>イヨク</t>
    </rPh>
    <rPh sb="93" eb="94">
      <t>トボ</t>
    </rPh>
    <rPh sb="102" eb="104">
      <t>コンゴ</t>
    </rPh>
    <rPh sb="105" eb="106">
      <t>コト</t>
    </rPh>
    <rPh sb="110" eb="112">
      <t>シドウ</t>
    </rPh>
    <rPh sb="112" eb="114">
      <t>キョウイン</t>
    </rPh>
    <rPh sb="115" eb="117">
      <t>ソウダン</t>
    </rPh>
    <rPh sb="119" eb="121">
      <t>ショウライ</t>
    </rPh>
    <rPh sb="121" eb="123">
      <t>セッケイ</t>
    </rPh>
    <rPh sb="127" eb="129">
      <t>ガクシュウ</t>
    </rPh>
    <rPh sb="131" eb="132">
      <t>ムス</t>
    </rPh>
    <rPh sb="138" eb="139">
      <t>オモ</t>
    </rPh>
    <phoneticPr fontId="1"/>
  </si>
  <si>
    <t>①「微分積分学STⅠ」を期末試験の点数が低かったために落としてしまった．理由：シラバスの事前学修において，必要に応じ高校の教科書の内容（微積分、数列、指数・対数・三角関数など）を復習することが記されていたが，それを怠ったため講義についていけなくなった．今学期では，シラバスに基づいて事前学習をしっかり行い，講義を理解できるように努力する．</t>
    <rPh sb="12" eb="14">
      <t>キマツ</t>
    </rPh>
    <rPh sb="14" eb="16">
      <t>シケン</t>
    </rPh>
    <rPh sb="17" eb="19">
      <t>テンスウ</t>
    </rPh>
    <rPh sb="20" eb="21">
      <t>ヒク</t>
    </rPh>
    <rPh sb="27" eb="28">
      <t>オ</t>
    </rPh>
    <rPh sb="36" eb="38">
      <t>リユウ</t>
    </rPh>
    <rPh sb="44" eb="46">
      <t>ジゼン</t>
    </rPh>
    <rPh sb="46" eb="48">
      <t>ガクシュウ</t>
    </rPh>
    <rPh sb="53" eb="55">
      <t>ヒツヨウ</t>
    </rPh>
    <rPh sb="56" eb="57">
      <t>オウ</t>
    </rPh>
    <rPh sb="58" eb="60">
      <t>コウコウ</t>
    </rPh>
    <rPh sb="61" eb="64">
      <t>キョウカショ</t>
    </rPh>
    <rPh sb="65" eb="67">
      <t>ナイヨウ</t>
    </rPh>
    <rPh sb="68" eb="71">
      <t>ビセキブン</t>
    </rPh>
    <rPh sb="72" eb="74">
      <t>スウレツ</t>
    </rPh>
    <rPh sb="75" eb="77">
      <t>シスウ</t>
    </rPh>
    <rPh sb="78" eb="80">
      <t>タイスウ</t>
    </rPh>
    <rPh sb="81" eb="83">
      <t>サンカク</t>
    </rPh>
    <rPh sb="83" eb="85">
      <t>カンスウ</t>
    </rPh>
    <rPh sb="89" eb="91">
      <t>フクシュウ</t>
    </rPh>
    <rPh sb="96" eb="97">
      <t>シル</t>
    </rPh>
    <rPh sb="107" eb="108">
      <t>オコタ</t>
    </rPh>
    <rPh sb="112" eb="114">
      <t>コウギ</t>
    </rPh>
    <rPh sb="126" eb="129">
      <t>コンガッキ</t>
    </rPh>
    <rPh sb="137" eb="138">
      <t>モト</t>
    </rPh>
    <rPh sb="141" eb="143">
      <t>ジゼン</t>
    </rPh>
    <rPh sb="143" eb="145">
      <t>ガクシュウ</t>
    </rPh>
    <rPh sb="150" eb="151">
      <t>オコナ</t>
    </rPh>
    <rPh sb="153" eb="155">
      <t>コウギ</t>
    </rPh>
    <rPh sb="156" eb="158">
      <t>リカイ</t>
    </rPh>
    <rPh sb="164" eb="166">
      <t>ドリョク</t>
    </rPh>
    <phoneticPr fontId="1"/>
  </si>
  <si>
    <t>工業化教育法B</t>
    <rPh sb="0" eb="3">
      <t>コウギョウカ</t>
    </rPh>
    <rPh sb="3" eb="6">
      <t>キョウイクホウ</t>
    </rPh>
    <phoneticPr fontId="1"/>
  </si>
  <si>
    <t>工学概論(○)</t>
    <rPh sb="0" eb="2">
      <t>コウガク</t>
    </rPh>
    <rPh sb="2" eb="4">
      <t>ガイロン</t>
    </rPh>
    <phoneticPr fontId="1"/>
  </si>
  <si>
    <r>
      <t>ｷｬﾘｱﾃﾞｻﾞｲﾝ入門</t>
    </r>
    <r>
      <rPr>
        <sz val="6"/>
        <rFont val="ＭＳ 明朝"/>
        <family val="1"/>
        <charset val="128"/>
      </rPr>
      <t>(◎)　</t>
    </r>
    <phoneticPr fontId="4"/>
  </si>
  <si>
    <t>ＥＤ演習(◎)</t>
    <rPh sb="2" eb="4">
      <t>エンシュウ</t>
    </rPh>
    <phoneticPr fontId="4"/>
  </si>
  <si>
    <r>
      <t>経営工学概論</t>
    </r>
    <r>
      <rPr>
        <sz val="6"/>
        <rFont val="ＭＳ 明朝"/>
        <family val="1"/>
        <charset val="128"/>
      </rPr>
      <t>(〇)</t>
    </r>
    <rPh sb="0" eb="2">
      <t>ケイエイ</t>
    </rPh>
    <rPh sb="2" eb="4">
      <t>コウガク</t>
    </rPh>
    <rPh sb="4" eb="6">
      <t>ガイロン</t>
    </rPh>
    <phoneticPr fontId="4"/>
  </si>
  <si>
    <t>国際インターンシップⅠ,Ⅱ</t>
    <rPh sb="0" eb="2">
      <t>コクサイ</t>
    </rPh>
    <phoneticPr fontId="1"/>
  </si>
  <si>
    <t>学籍番号-n.xlsx（半角英数文字を使用．1年後期の例：175400A-1.xlsx，2年前期の例:175400A-2.xlsx）</t>
    <rPh sb="0" eb="2">
      <t>ガクセキ</t>
    </rPh>
    <rPh sb="2" eb="4">
      <t>バンゴウ</t>
    </rPh>
    <rPh sb="12" eb="14">
      <t>ハンカク</t>
    </rPh>
    <rPh sb="14" eb="16">
      <t>エイスウ</t>
    </rPh>
    <rPh sb="16" eb="18">
      <t>モジ</t>
    </rPh>
    <rPh sb="19" eb="21">
      <t>シヨウ</t>
    </rPh>
    <rPh sb="23" eb="24">
      <t>ネン</t>
    </rPh>
    <rPh sb="24" eb="26">
      <t>コウキ</t>
    </rPh>
    <rPh sb="27" eb="28">
      <t>レイ</t>
    </rPh>
    <rPh sb="45" eb="46">
      <t>ネン</t>
    </rPh>
    <rPh sb="46" eb="48">
      <t>ゼンキ</t>
    </rPh>
    <rPh sb="49" eb="50">
      <t>レイ</t>
    </rPh>
    <phoneticPr fontId="1"/>
  </si>
  <si>
    <t>〇自律性</t>
    <rPh sb="1" eb="3">
      <t>ジリツ</t>
    </rPh>
    <rPh sb="3" eb="4">
      <t>セイ</t>
    </rPh>
    <phoneticPr fontId="1"/>
  </si>
  <si>
    <t>年次･学期を選択して下さい</t>
  </si>
  <si>
    <t>自律性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</si>
</sst>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游ゴシック"/>
      <family val="2"/>
      <charset val="128"/>
      <scheme val="minor"/>
    </font>
    <font>
      <sz val="6"/>
      <name val="游ゴシック"/>
      <family val="2"/>
      <charset val="128"/>
      <scheme val="minor"/>
    </font>
    <font>
      <sz val="10.5"/>
      <color theme="1"/>
      <name val="游ゴシック"/>
      <family val="2"/>
      <charset val="128"/>
      <scheme val="minor"/>
    </font>
    <font>
      <sz val="10.5"/>
      <color theme="1"/>
      <name val="游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ＭＳ ゴシック"/>
      <family val="3"/>
      <charset val="128"/>
    </font>
    <font>
      <sz val="7"/>
      <name val="ＭＳ 明朝"/>
      <family val="1"/>
      <charset val="128"/>
    </font>
    <font>
      <sz val="10"/>
      <name val="ＭＳ 明朝"/>
      <family val="1"/>
      <charset val="128"/>
    </font>
    <font>
      <sz val="10"/>
      <color theme="1"/>
      <name val="游ゴシック"/>
      <family val="2"/>
      <charset val="128"/>
      <scheme val="minor"/>
    </font>
    <font>
      <sz val="10"/>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9"/>
      <color rgb="FFFF0000"/>
      <name val="游ゴシック"/>
      <family val="3"/>
      <charset val="128"/>
      <scheme val="minor"/>
    </font>
    <font>
      <sz val="10"/>
      <color theme="0"/>
      <name val="游ゴシック"/>
      <family val="3"/>
      <charset val="128"/>
      <scheme val="minor"/>
    </font>
    <font>
      <sz val="6"/>
      <name val="ＭＳ 明朝"/>
      <family val="1"/>
      <charset val="128"/>
    </font>
    <font>
      <sz val="8"/>
      <name val="ＭＳ 明朝"/>
      <family val="1"/>
      <charset val="128"/>
    </font>
    <font>
      <sz val="9"/>
      <name val="ＭＳ 明朝"/>
      <family val="1"/>
      <charset val="128"/>
    </font>
    <font>
      <sz val="8"/>
      <color theme="1"/>
      <name val="游ゴシック"/>
      <family val="2"/>
      <charset val="128"/>
      <scheme val="minor"/>
    </font>
    <font>
      <sz val="6"/>
      <color theme="1"/>
      <name val="游ゴシック"/>
      <family val="2"/>
      <charset val="128"/>
      <scheme val="minor"/>
    </font>
    <font>
      <sz val="10"/>
      <name val="ＭＳ Ｐゴシック"/>
      <family val="3"/>
      <charset val="128"/>
    </font>
    <font>
      <sz val="10"/>
      <name val="ＭＳ ゴシック"/>
      <family val="3"/>
      <charset val="128"/>
    </font>
    <font>
      <sz val="10"/>
      <color indexed="9"/>
      <name val="ＭＳ ゴシック"/>
      <family val="3"/>
      <charset val="128"/>
    </font>
    <font>
      <sz val="8"/>
      <color rgb="FFFF0000"/>
      <name val="游ゴシック"/>
      <family val="2"/>
      <charset val="128"/>
      <scheme val="minor"/>
    </font>
    <font>
      <sz val="7"/>
      <color theme="1"/>
      <name val="游ゴシック"/>
      <family val="2"/>
      <charset val="128"/>
      <scheme val="minor"/>
    </font>
    <font>
      <sz val="8"/>
      <color rgb="FFFF0000"/>
      <name val="游ゴシック"/>
      <family val="3"/>
      <charset val="128"/>
      <scheme val="minor"/>
    </font>
    <font>
      <sz val="7"/>
      <color theme="1"/>
      <name val="游ゴシック"/>
      <family val="3"/>
      <charset val="128"/>
      <scheme val="minor"/>
    </font>
    <font>
      <sz val="7"/>
      <color rgb="FFFF0000"/>
      <name val="游ゴシック"/>
      <family val="2"/>
      <charset val="128"/>
      <scheme val="minor"/>
    </font>
    <font>
      <sz val="11"/>
      <color indexed="55"/>
      <name val="ＭＳ Ｐゴシック"/>
      <family val="3"/>
      <charset val="128"/>
    </font>
    <font>
      <sz val="7"/>
      <name val="游ゴシック"/>
      <family val="2"/>
      <charset val="128"/>
      <scheme val="minor"/>
    </font>
    <font>
      <sz val="10"/>
      <color theme="0" tint="-0.499984740745262"/>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2"/>
      <name val="ＭＳ Ｐゴシック"/>
      <family val="3"/>
      <charset val="128"/>
    </font>
    <font>
      <sz val="11"/>
      <name val="ＭＳ Ｐゴシック"/>
      <family val="3"/>
      <charset val="128"/>
    </font>
    <font>
      <sz val="11"/>
      <color indexed="10"/>
      <name val="ＭＳ Ｐゴシック"/>
      <family val="3"/>
      <charset val="128"/>
    </font>
    <font>
      <sz val="11"/>
      <name val="ＭＳ 明朝"/>
      <family val="1"/>
      <charset val="128"/>
    </font>
    <font>
      <sz val="11"/>
      <color theme="1"/>
      <name val="ＭＳ Ｐゴシック"/>
      <family val="3"/>
      <charset val="128"/>
    </font>
    <font>
      <sz val="9"/>
      <name val="ＭＳ Ｐゴシック"/>
      <family val="3"/>
      <charset val="128"/>
    </font>
    <font>
      <sz val="11"/>
      <color indexed="55"/>
      <name val="ＭＳ Ｐゴシック"/>
      <family val="3"/>
      <charset val="128"/>
    </font>
    <font>
      <sz val="10"/>
      <name val="ＭＳ Ｐゴシック"/>
      <family val="3"/>
      <charset val="128"/>
    </font>
    <font>
      <sz val="11"/>
      <color indexed="9"/>
      <name val="ＭＳ Ｐゴシック"/>
      <family val="3"/>
      <charset val="128"/>
    </font>
    <font>
      <sz val="11"/>
      <color theme="0"/>
      <name val="ＭＳ Ｐゴシック"/>
      <family val="3"/>
      <charset val="128"/>
    </font>
    <font>
      <sz val="12"/>
      <name val="ＭＳ Ｐゴシック"/>
      <family val="3"/>
      <charset val="128"/>
    </font>
    <font>
      <sz val="10"/>
      <color theme="1"/>
      <name val="游ゴシック"/>
      <family val="3"/>
      <charset val="128"/>
      <scheme val="minor"/>
    </font>
    <font>
      <sz val="11"/>
      <color theme="1"/>
      <name val="游ゴシック"/>
      <family val="2"/>
      <charset val="128"/>
      <scheme val="minor"/>
    </font>
    <font>
      <sz val="10"/>
      <name val="ＭＳ Ｐゴシック"/>
      <family val="3"/>
      <charset val="128"/>
    </font>
    <font>
      <sz val="10"/>
      <color theme="1"/>
      <name val="游ゴシック"/>
      <family val="2"/>
      <charset val="128"/>
      <scheme val="minor"/>
    </font>
    <font>
      <sz val="11"/>
      <name val="ＭＳ Ｐゴシック"/>
      <family val="3"/>
      <charset val="128"/>
    </font>
    <font>
      <sz val="11"/>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10"/>
      <color theme="1"/>
      <name val="ＭＳ 明朝"/>
      <family val="1"/>
      <charset val="128"/>
    </font>
    <font>
      <sz val="11"/>
      <color theme="0"/>
      <name val="游ゴシック"/>
      <family val="3"/>
      <charset val="128"/>
      <scheme val="minor"/>
    </font>
    <font>
      <sz val="9"/>
      <color theme="0"/>
      <name val="游ゴシック"/>
      <family val="2"/>
      <charset val="128"/>
      <scheme val="minor"/>
    </font>
    <font>
      <sz val="8"/>
      <color theme="0"/>
      <name val="游ゴシック"/>
      <family val="3"/>
      <charset val="128"/>
      <scheme val="minor"/>
    </font>
    <font>
      <sz val="9"/>
      <color theme="0"/>
      <name val="游ゴシック"/>
      <family val="3"/>
      <charset val="128"/>
      <scheme val="minor"/>
    </font>
    <font>
      <sz val="8"/>
      <color theme="0"/>
      <name val="游ゴシック"/>
      <family val="2"/>
      <charset val="128"/>
      <scheme val="minor"/>
    </font>
    <font>
      <sz val="9"/>
      <color theme="8" tint="-0.249977111117893"/>
      <name val="游ゴシック"/>
      <family val="3"/>
      <charset val="128"/>
      <scheme val="minor"/>
    </font>
    <font>
      <sz val="11"/>
      <name val="游ゴシック"/>
      <family val="3"/>
      <charset val="128"/>
      <scheme val="minor"/>
    </font>
    <font>
      <sz val="11"/>
      <name val="游ゴシック"/>
      <family val="2"/>
      <charset val="128"/>
      <scheme val="minor"/>
    </font>
  </fonts>
  <fills count="14">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CCFF"/>
        <bgColor indexed="64"/>
      </patternFill>
    </fill>
    <fill>
      <patternFill patternType="solid">
        <fgColor rgb="FFCCFFFF"/>
        <bgColor indexed="64"/>
      </patternFill>
    </fill>
    <fill>
      <patternFill patternType="solid">
        <fgColor rgb="FF0070C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999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E5"/>
        <bgColor indexed="64"/>
      </patternFill>
    </fill>
    <fill>
      <patternFill patternType="solid">
        <fgColor rgb="FFFFFF99"/>
        <bgColor indexed="64"/>
      </patternFill>
    </fill>
  </fills>
  <borders count="206">
    <border>
      <left/>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dashed">
        <color rgb="FF00B0F0"/>
      </left>
      <right/>
      <top/>
      <bottom style="double">
        <color auto="1"/>
      </bottom>
      <diagonal/>
    </border>
    <border>
      <left/>
      <right style="thin">
        <color rgb="FF00B0F0"/>
      </right>
      <top/>
      <bottom style="double">
        <color auto="1"/>
      </bottom>
      <diagonal/>
    </border>
    <border>
      <left style="dashed">
        <color rgb="FF00B0F0"/>
      </left>
      <right/>
      <top/>
      <bottom/>
      <diagonal/>
    </border>
    <border>
      <left/>
      <right style="thin">
        <color rgb="FF00B0F0"/>
      </right>
      <top/>
      <bottom/>
      <diagonal/>
    </border>
    <border>
      <left style="thin">
        <color rgb="FF00B0F0"/>
      </left>
      <right/>
      <top/>
      <bottom/>
      <diagonal/>
    </border>
    <border>
      <left style="thin">
        <color rgb="FF00B0F0"/>
      </left>
      <right/>
      <top/>
      <bottom style="double">
        <color auto="1"/>
      </bottom>
      <diagonal/>
    </border>
    <border>
      <left/>
      <right style="dashed">
        <color rgb="FF00B0F0"/>
      </right>
      <top/>
      <bottom style="double">
        <color auto="1"/>
      </bottom>
      <diagonal/>
    </border>
    <border>
      <left/>
      <right style="dashed">
        <color rgb="FF00B0F0"/>
      </right>
      <top/>
      <bottom/>
      <diagonal/>
    </border>
    <border>
      <left style="thin">
        <color auto="1"/>
      </left>
      <right/>
      <top/>
      <bottom/>
      <diagonal/>
    </border>
    <border>
      <left style="thin">
        <color auto="1"/>
      </left>
      <right/>
      <top/>
      <bottom style="double">
        <color auto="1"/>
      </bottom>
      <diagonal/>
    </border>
    <border>
      <left style="thin">
        <color auto="1"/>
      </left>
      <right style="thin">
        <color rgb="FF00B0F0"/>
      </right>
      <top style="thin">
        <color auto="1"/>
      </top>
      <bottom style="thin">
        <color auto="1"/>
      </bottom>
      <diagonal/>
    </border>
    <border>
      <left style="thin">
        <color rgb="FF00B0F0"/>
      </left>
      <right style="thin">
        <color rgb="FF00B0F0"/>
      </right>
      <top style="thin">
        <color auto="1"/>
      </top>
      <bottom style="thin">
        <color auto="1"/>
      </bottom>
      <diagonal/>
    </border>
    <border>
      <left style="thin">
        <color rgb="FF00B0F0"/>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40"/>
      </left>
      <right/>
      <top/>
      <bottom/>
      <diagonal/>
    </border>
    <border>
      <left style="thin">
        <color indexed="40"/>
      </left>
      <right/>
      <top/>
      <bottom/>
      <diagonal/>
    </border>
    <border>
      <left/>
      <right style="dotted">
        <color indexed="40"/>
      </right>
      <top/>
      <bottom/>
      <diagonal/>
    </border>
    <border>
      <left/>
      <right style="thin">
        <color indexed="40"/>
      </right>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dashed">
        <color rgb="FF00B0F0"/>
      </left>
      <right/>
      <top/>
      <bottom style="medium">
        <color auto="1"/>
      </bottom>
      <diagonal/>
    </border>
    <border>
      <left/>
      <right style="thin">
        <color rgb="FF00B0F0"/>
      </right>
      <top/>
      <bottom style="medium">
        <color auto="1"/>
      </bottom>
      <diagonal/>
    </border>
    <border>
      <left style="thin">
        <color rgb="FF00B0F0"/>
      </left>
      <right/>
      <top/>
      <bottom style="medium">
        <color auto="1"/>
      </bottom>
      <diagonal/>
    </border>
    <border>
      <left/>
      <right style="dashed">
        <color rgb="FF00B0F0"/>
      </right>
      <top/>
      <bottom style="medium">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indexed="64"/>
      </left>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thin">
        <color auto="1"/>
      </right>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medium">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dashed">
        <color rgb="FF00B0F0"/>
      </left>
      <right/>
      <top/>
      <bottom style="thin">
        <color indexed="64"/>
      </bottom>
      <diagonal/>
    </border>
    <border>
      <left/>
      <right style="dashed">
        <color rgb="FF00B0F0"/>
      </right>
      <top/>
      <bottom style="thin">
        <color indexed="64"/>
      </bottom>
      <diagonal/>
    </border>
    <border>
      <left style="thin">
        <color rgb="FF00B0F0"/>
      </left>
      <right/>
      <top/>
      <bottom style="thin">
        <color auto="1"/>
      </bottom>
      <diagonal/>
    </border>
    <border>
      <left/>
      <right style="thin">
        <color auto="1"/>
      </right>
      <top style="medium">
        <color auto="1"/>
      </top>
      <bottom/>
      <diagonal/>
    </border>
    <border>
      <left/>
      <right style="thin">
        <color auto="1"/>
      </right>
      <top style="double">
        <color auto="1"/>
      </top>
      <bottom/>
      <diagonal/>
    </border>
    <border>
      <left style="thin">
        <color theme="4" tint="0.39994506668294322"/>
      </left>
      <right style="thin">
        <color theme="4" tint="0.39994506668294322"/>
      </right>
      <top/>
      <bottom style="thin">
        <color theme="4" tint="0.39994506668294322"/>
      </bottom>
      <diagonal/>
    </border>
    <border>
      <left style="thin">
        <color auto="1"/>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auto="1"/>
      </left>
      <right style="thin">
        <color theme="4" tint="0.39994506668294322"/>
      </right>
      <top style="thin">
        <color theme="4" tint="0.39994506668294322"/>
      </top>
      <bottom/>
      <diagonal/>
    </border>
    <border>
      <left style="thin">
        <color theme="4" tint="0.39994506668294322"/>
      </left>
      <right style="thin">
        <color theme="4" tint="0.39994506668294322"/>
      </right>
      <top style="thin">
        <color theme="4" tint="0.39994506668294322"/>
      </top>
      <bottom/>
      <diagonal/>
    </border>
    <border>
      <left style="thin">
        <color auto="1"/>
      </left>
      <right style="medium">
        <color auto="1"/>
      </right>
      <top/>
      <bottom style="thin">
        <color theme="4" tint="0.39994506668294322"/>
      </bottom>
      <diagonal/>
    </border>
    <border>
      <left style="thin">
        <color auto="1"/>
      </left>
      <right/>
      <top/>
      <bottom style="thin">
        <color theme="4" tint="0.39994506668294322"/>
      </bottom>
      <diagonal/>
    </border>
    <border>
      <left/>
      <right/>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top style="thin">
        <color theme="4" tint="0.39994506668294322"/>
      </top>
      <bottom/>
      <diagonal/>
    </border>
    <border>
      <left style="thin">
        <color theme="1"/>
      </left>
      <right style="thin">
        <color theme="4" tint="0.39994506668294322"/>
      </right>
      <top style="thin">
        <color theme="4" tint="0.39994506668294322"/>
      </top>
      <bottom style="thin">
        <color theme="4" tint="0.39994506668294322"/>
      </bottom>
      <diagonal/>
    </border>
    <border>
      <left style="thin">
        <color theme="1"/>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style="thin">
        <color theme="4" tint="0.39994506668294322"/>
      </right>
      <top/>
      <bottom/>
      <diagonal/>
    </border>
    <border>
      <left/>
      <right/>
      <top style="thin">
        <color theme="4" tint="0.39991454817346722"/>
      </top>
      <bottom style="thin">
        <color theme="4" tint="0.39994506668294322"/>
      </bottom>
      <diagonal/>
    </border>
    <border>
      <left style="thin">
        <color theme="4" tint="0.39991454817346722"/>
      </left>
      <right/>
      <top/>
      <bottom/>
      <diagonal/>
    </border>
    <border>
      <left style="thin">
        <color theme="4" tint="0.39991454817346722"/>
      </left>
      <right/>
      <top style="thin">
        <color theme="4" tint="0.39988402966399123"/>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top style="thin">
        <color theme="4" tint="0.39994506668294322"/>
      </top>
      <bottom style="thin">
        <color theme="4" tint="0.39991454817346722"/>
      </bottom>
      <diagonal/>
    </border>
    <border>
      <left/>
      <right/>
      <top style="thin">
        <color theme="4" tint="0.39991454817346722"/>
      </top>
      <bottom style="thin">
        <color theme="4" tint="0.39991454817346722"/>
      </bottom>
      <diagonal/>
    </border>
    <border>
      <left style="thin">
        <color auto="1"/>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bottom/>
      <diagonal/>
    </border>
    <border>
      <left/>
      <right/>
      <top/>
      <bottom style="thin">
        <color theme="4" tint="0.39988402966399123"/>
      </bottom>
      <diagonal/>
    </border>
    <border>
      <left/>
      <right/>
      <top style="thin">
        <color theme="4" tint="0.39985351115451523"/>
      </top>
      <bottom style="thin">
        <color theme="4" tint="0.39988402966399123"/>
      </bottom>
      <diagonal/>
    </border>
    <border>
      <left/>
      <right style="thin">
        <color theme="4" tint="0.39991454817346722"/>
      </right>
      <top/>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style="thin">
        <color theme="4" tint="0.39991454817346722"/>
      </left>
      <right style="thin">
        <color theme="4" tint="0.39991454817346722"/>
      </right>
      <top style="thin">
        <color theme="4" tint="0.39985351115451523"/>
      </top>
      <bottom style="thin">
        <color theme="4" tint="0.39985351115451523"/>
      </bottom>
      <diagonal/>
    </border>
    <border>
      <left style="thin">
        <color theme="4" tint="0.39991454817346722"/>
      </left>
      <right style="thin">
        <color theme="4" tint="0.39991454817346722"/>
      </right>
      <top style="thin">
        <color theme="4" tint="0.39988402966399123"/>
      </top>
      <bottom style="thin">
        <color theme="4" tint="0.39988402966399123"/>
      </bottom>
      <diagonal/>
    </border>
    <border>
      <left style="thin">
        <color theme="4" tint="0.39988402966399123"/>
      </left>
      <right/>
      <top style="thin">
        <color theme="4" tint="0.39985351115451523"/>
      </top>
      <bottom style="thin">
        <color theme="4" tint="0.39985351115451523"/>
      </bottom>
      <diagonal/>
    </border>
    <border>
      <left style="thin">
        <color theme="4" tint="0.39991454817346722"/>
      </left>
      <right/>
      <top style="thin">
        <color theme="4" tint="0.39988402966399123"/>
      </top>
      <bottom style="thin">
        <color theme="4" tint="0.39988402966399123"/>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theme="4" tint="0.39991454817346722"/>
      </right>
      <top/>
      <bottom/>
      <diagonal/>
    </border>
    <border>
      <left style="thin">
        <color auto="1"/>
      </left>
      <right style="thin">
        <color theme="4" tint="0.39991454817346722"/>
      </right>
      <top style="thin">
        <color theme="4" tint="0.39985351115451523"/>
      </top>
      <bottom style="thin">
        <color theme="4" tint="0.39985351115451523"/>
      </bottom>
      <diagonal/>
    </border>
    <border>
      <left style="thin">
        <color auto="1"/>
      </left>
      <right/>
      <top style="thin">
        <color theme="4" tint="0.39985351115451523"/>
      </top>
      <bottom style="thin">
        <color theme="4" tint="0.39988402966399123"/>
      </bottom>
      <diagonal/>
    </border>
    <border>
      <left style="thin">
        <color auto="1"/>
      </left>
      <right style="thin">
        <color theme="4" tint="0.39991454817346722"/>
      </right>
      <top style="thin">
        <color theme="4" tint="0.39988402966399123"/>
      </top>
      <bottom style="thin">
        <color theme="4" tint="0.39988402966399123"/>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theme="4" tint="0.39988402966399123"/>
      </right>
      <top/>
      <bottom/>
      <diagonal/>
    </border>
    <border>
      <left/>
      <right style="thin">
        <color theme="4" tint="0.39994506668294322"/>
      </right>
      <top/>
      <bottom/>
      <diagonal/>
    </border>
    <border>
      <left style="thin">
        <color auto="1"/>
      </left>
      <right style="thin">
        <color theme="4" tint="0.39991454817346722"/>
      </right>
      <top style="thin">
        <color theme="4" tint="0.39991454817346722"/>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4506668294322"/>
      </bottom>
      <diagonal/>
    </border>
    <border>
      <left style="thin">
        <color auto="1"/>
      </left>
      <right/>
      <top/>
      <bottom style="thin">
        <color theme="4" tint="0.39988402966399123"/>
      </bottom>
      <diagonal/>
    </border>
    <border>
      <left style="thin">
        <color auto="1"/>
      </left>
      <right style="thin">
        <color theme="4" tint="0.39991454817346722"/>
      </right>
      <top style="thin">
        <color theme="4" tint="0.39988402966399123"/>
      </top>
      <bottom style="thin">
        <color theme="4" tint="0.39994506668294322"/>
      </bottom>
      <diagonal/>
    </border>
    <border>
      <left style="thin">
        <color theme="4" tint="0.39991454817346722"/>
      </left>
      <right style="thin">
        <color theme="4" tint="0.39991454817346722"/>
      </right>
      <top style="thin">
        <color theme="4" tint="0.39988402966399123"/>
      </top>
      <bottom style="thin">
        <color theme="4" tint="0.39994506668294322"/>
      </bottom>
      <diagonal/>
    </border>
    <border>
      <left style="thin">
        <color auto="1"/>
      </left>
      <right style="medium">
        <color auto="1"/>
      </right>
      <top style="medium">
        <color auto="1"/>
      </top>
      <bottom/>
      <diagonal/>
    </border>
    <border>
      <left style="thin">
        <color auto="1"/>
      </left>
      <right style="medium">
        <color auto="1"/>
      </right>
      <top/>
      <bottom style="double">
        <color auto="1"/>
      </bottom>
      <diagonal/>
    </border>
    <border>
      <left style="thin">
        <color auto="1"/>
      </left>
      <right/>
      <top style="double">
        <color auto="1"/>
      </top>
      <bottom/>
      <diagonal/>
    </border>
    <border>
      <left style="thin">
        <color theme="4" tint="0.39991454817346722"/>
      </left>
      <right/>
      <top style="thin">
        <color theme="4" tint="0.39991454817346722"/>
      </top>
      <bottom style="thin">
        <color theme="4" tint="0.39994506668294322"/>
      </bottom>
      <diagonal/>
    </border>
    <border>
      <left style="thin">
        <color theme="4" tint="0.39991454817346722"/>
      </left>
      <right/>
      <top style="thin">
        <color theme="4" tint="0.39985351115451523"/>
      </top>
      <bottom style="thin">
        <color theme="4" tint="0.39985351115451523"/>
      </bottom>
      <diagonal/>
    </border>
    <border>
      <left style="thin">
        <color auto="1"/>
      </left>
      <right style="medium">
        <color auto="1"/>
      </right>
      <top style="double">
        <color auto="1"/>
      </top>
      <bottom/>
      <diagonal/>
    </border>
    <border>
      <left style="thin">
        <color auto="1"/>
      </left>
      <right style="medium">
        <color auto="1"/>
      </right>
      <top style="thin">
        <color theme="4" tint="0.39994506668294322"/>
      </top>
      <bottom style="thin">
        <color theme="4" tint="0.39994506668294322"/>
      </bottom>
      <diagonal/>
    </border>
    <border>
      <left style="thin">
        <color auto="1"/>
      </left>
      <right style="medium">
        <color auto="1"/>
      </right>
      <top style="thin">
        <color theme="4" tint="0.39994506668294322"/>
      </top>
      <bottom style="thin">
        <color theme="4" tint="0.39991454817346722"/>
      </bottom>
      <diagonal/>
    </border>
    <border>
      <left style="thin">
        <color auto="1"/>
      </left>
      <right style="medium">
        <color auto="1"/>
      </right>
      <top style="thin">
        <color theme="4" tint="0.39991454817346722"/>
      </top>
      <bottom style="thin">
        <color theme="4" tint="0.39991454817346722"/>
      </bottom>
      <diagonal/>
    </border>
    <border>
      <left style="thin">
        <color auto="1"/>
      </left>
      <right style="medium">
        <color auto="1"/>
      </right>
      <top style="thin">
        <color theme="4" tint="0.39991454817346722"/>
      </top>
      <bottom style="thin">
        <color theme="4" tint="0.39994506668294322"/>
      </bottom>
      <diagonal/>
    </border>
    <border>
      <left style="thin">
        <color auto="1"/>
      </left>
      <right style="medium">
        <color auto="1"/>
      </right>
      <top/>
      <bottom style="thin">
        <color auto="1"/>
      </bottom>
      <diagonal/>
    </border>
    <border>
      <left style="thin">
        <color auto="1"/>
      </left>
      <right style="medium">
        <color auto="1"/>
      </right>
      <top style="thin">
        <color theme="4" tint="0.39988402966399123"/>
      </top>
      <bottom style="thin">
        <color theme="4" tint="0.39988402966399123"/>
      </bottom>
      <diagonal/>
    </border>
    <border>
      <left style="thin">
        <color auto="1"/>
      </left>
      <right style="medium">
        <color auto="1"/>
      </right>
      <top style="thin">
        <color theme="4" tint="0.39988402966399123"/>
      </top>
      <bottom style="thin">
        <color theme="4" tint="0.39985351115451523"/>
      </bottom>
      <diagonal/>
    </border>
    <border>
      <left style="thin">
        <color auto="1"/>
      </left>
      <right style="medium">
        <color auto="1"/>
      </right>
      <top style="thin">
        <color theme="4" tint="0.39985351115451523"/>
      </top>
      <bottom style="thin">
        <color theme="4" tint="0.39988402966399123"/>
      </bottom>
      <diagonal/>
    </border>
    <border>
      <left style="thin">
        <color auto="1"/>
      </left>
      <right style="medium">
        <color auto="1"/>
      </right>
      <top style="thin">
        <color theme="4" tint="0.39988402966399123"/>
      </top>
      <bottom style="thin">
        <color theme="4" tint="0.39994506668294322"/>
      </bottom>
      <diagonal/>
    </border>
    <border>
      <left style="thin">
        <color auto="1"/>
      </left>
      <right style="medium">
        <color auto="1"/>
      </right>
      <top style="thin">
        <color auto="1"/>
      </top>
      <bottom style="medium">
        <color auto="1"/>
      </bottom>
      <diagonal/>
    </border>
    <border>
      <left style="thin">
        <color auto="1"/>
      </left>
      <right/>
      <top style="thin">
        <color theme="4" tint="0.39991454817346722"/>
      </top>
      <bottom style="thin">
        <color theme="4" tint="0.39991454817346722"/>
      </bottom>
      <diagonal/>
    </border>
    <border>
      <left/>
      <right style="thin">
        <color auto="1"/>
      </right>
      <top style="thin">
        <color theme="4" tint="0.39991454817346722"/>
      </top>
      <bottom style="thin">
        <color theme="4" tint="0.39991454817346722"/>
      </bottom>
      <diagonal/>
    </border>
    <border>
      <left style="thin">
        <color auto="1"/>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right style="thin">
        <color auto="1"/>
      </right>
      <top style="thin">
        <color theme="4" tint="0.39994506668294322"/>
      </top>
      <bottom style="thin">
        <color theme="4" tint="0.39991454817346722"/>
      </bottom>
      <diagonal/>
    </border>
    <border>
      <left style="thin">
        <color theme="4" tint="0.39991454817346722"/>
      </left>
      <right style="thin">
        <color theme="1"/>
      </right>
      <top/>
      <bottom/>
      <diagonal/>
    </border>
    <border>
      <left/>
      <right/>
      <top style="thin">
        <color theme="4" tint="0.39994506668294322"/>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rgb="FF00B0F0"/>
      </left>
      <right/>
      <top style="medium">
        <color auto="1"/>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thin">
        <color auto="1"/>
      </top>
      <bottom style="medium">
        <color auto="1"/>
      </bottom>
      <diagonal/>
    </border>
    <border>
      <left style="dashed">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dashed">
        <color auto="1"/>
      </left>
      <right style="thin">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style="thin">
        <color indexed="64"/>
      </top>
      <bottom style="thin">
        <color indexed="64"/>
      </bottom>
      <diagonal/>
    </border>
    <border>
      <left style="thin">
        <color auto="1"/>
      </left>
      <right style="dashed">
        <color auto="1"/>
      </right>
      <top style="thin">
        <color indexed="64"/>
      </top>
      <bottom style="thin">
        <color indexed="64"/>
      </bottom>
      <diagonal/>
    </border>
    <border>
      <left style="dashed">
        <color auto="1"/>
      </left>
      <right/>
      <top style="thin">
        <color indexed="64"/>
      </top>
      <bottom style="thin">
        <color auto="1"/>
      </bottom>
      <diagonal/>
    </border>
    <border>
      <left/>
      <right style="medium">
        <color auto="1"/>
      </right>
      <top style="thin">
        <color indexed="64"/>
      </top>
      <bottom style="thin">
        <color auto="1"/>
      </bottom>
      <diagonal/>
    </border>
    <border>
      <left/>
      <right style="dashed">
        <color auto="1"/>
      </right>
      <top style="thin">
        <color indexed="64"/>
      </top>
      <bottom style="thin">
        <color indexed="64"/>
      </bottom>
      <diagonal/>
    </border>
    <border>
      <left style="dashed">
        <color auto="1"/>
      </left>
      <right/>
      <top style="thin">
        <color auto="1"/>
      </top>
      <bottom style="medium">
        <color auto="1"/>
      </bottom>
      <diagonal/>
    </border>
    <border>
      <left/>
      <right style="medium">
        <color auto="1"/>
      </right>
      <top style="thin">
        <color auto="1"/>
      </top>
      <bottom style="medium">
        <color auto="1"/>
      </bottom>
      <diagonal/>
    </border>
    <border>
      <left/>
      <right style="dashed">
        <color auto="1"/>
      </right>
      <top style="thin">
        <color auto="1"/>
      </top>
      <bottom style="medium">
        <color auto="1"/>
      </bottom>
      <diagonal/>
    </border>
    <border>
      <left style="thin">
        <color theme="9"/>
      </left>
      <right style="thin">
        <color theme="9"/>
      </right>
      <top style="thin">
        <color theme="9"/>
      </top>
      <bottom style="thin">
        <color theme="9"/>
      </bottom>
      <diagonal/>
    </border>
    <border>
      <left/>
      <right/>
      <top/>
      <bottom style="thin">
        <color theme="9"/>
      </bottom>
      <diagonal/>
    </border>
  </borders>
  <cellStyleXfs count="2">
    <xf numFmtId="0" fontId="0" fillId="0" borderId="0">
      <alignment vertical="center"/>
    </xf>
    <xf numFmtId="0" fontId="5" fillId="0" borderId="0">
      <alignment vertical="center"/>
    </xf>
  </cellStyleXfs>
  <cellXfs count="649">
    <xf numFmtId="0" fontId="0" fillId="0" borderId="0" xfId="0">
      <alignment vertical="center"/>
    </xf>
    <xf numFmtId="0" fontId="0" fillId="0" borderId="2" xfId="0" applyBorder="1">
      <alignment vertical="center"/>
    </xf>
    <xf numFmtId="0" fontId="0" fillId="0" borderId="0" xfId="0" applyBorder="1">
      <alignment vertical="center"/>
    </xf>
    <xf numFmtId="0" fontId="0" fillId="0" borderId="8" xfId="0" applyBorder="1">
      <alignment vertical="center"/>
    </xf>
    <xf numFmtId="0" fontId="0" fillId="0" borderId="0"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0" fillId="0" borderId="20" xfId="0" applyBorder="1">
      <alignment vertical="center"/>
    </xf>
    <xf numFmtId="0" fontId="6" fillId="2" borderId="26" xfId="0" applyFont="1" applyFill="1" applyBorder="1" applyAlignment="1" applyProtection="1">
      <alignment horizontal="right" vertical="center" shrinkToFit="1"/>
    </xf>
    <xf numFmtId="0" fontId="7" fillId="0" borderId="0" xfId="0" applyFont="1" applyAlignment="1" applyProtection="1">
      <alignment horizontal="center" vertical="center" shrinkToFit="1"/>
    </xf>
    <xf numFmtId="0" fontId="7" fillId="0" borderId="0" xfId="0" applyFont="1" applyBorder="1" applyAlignment="1" applyProtection="1">
      <alignment vertical="center" shrinkToFit="1"/>
    </xf>
    <xf numFmtId="0" fontId="9" fillId="2" borderId="32" xfId="0" applyFont="1" applyFill="1" applyBorder="1" applyAlignment="1" applyProtection="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8" fillId="5" borderId="32" xfId="1" applyFont="1" applyFill="1" applyBorder="1" applyAlignment="1">
      <alignment horizontal="center" vertical="center" shrinkToFit="1"/>
    </xf>
    <xf numFmtId="0" fontId="0" fillId="0" borderId="14" xfId="0" applyBorder="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0" fillId="3" borderId="26" xfId="0" applyFill="1" applyBorder="1" applyAlignment="1" applyProtection="1">
      <alignment vertical="center" shrinkToFit="1"/>
    </xf>
    <xf numFmtId="0" fontId="8" fillId="4" borderId="32" xfId="1" applyFont="1" applyFill="1" applyBorder="1" applyAlignment="1">
      <alignment horizontal="right" vertical="center" shrinkToFit="1"/>
    </xf>
    <xf numFmtId="0" fontId="0" fillId="0" borderId="39" xfId="0" applyBorder="1">
      <alignment vertical="center"/>
    </xf>
    <xf numFmtId="0" fontId="0" fillId="0" borderId="40" xfId="0" applyBorder="1">
      <alignment vertical="center"/>
    </xf>
    <xf numFmtId="0" fontId="0" fillId="0" borderId="34"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35" xfId="0" applyBorder="1">
      <alignment vertical="center"/>
    </xf>
    <xf numFmtId="0" fontId="15" fillId="0" borderId="0" xfId="0" applyFont="1">
      <alignment vertical="center"/>
    </xf>
    <xf numFmtId="0" fontId="0" fillId="0" borderId="0" xfId="0" applyAlignment="1">
      <alignment horizontal="center" vertical="center"/>
    </xf>
    <xf numFmtId="0" fontId="0" fillId="0" borderId="0" xfId="0" applyBorder="1" applyAlignment="1">
      <alignment horizontal="right" vertical="center"/>
    </xf>
    <xf numFmtId="0" fontId="15" fillId="4" borderId="32" xfId="0" applyFont="1" applyFill="1" applyBorder="1" applyAlignment="1">
      <alignment horizontal="center" vertical="center"/>
    </xf>
    <xf numFmtId="0" fontId="20" fillId="5" borderId="32" xfId="0" applyFont="1" applyFill="1" applyBorder="1" applyAlignment="1" applyProtection="1">
      <alignment horizontal="center" vertical="center"/>
    </xf>
    <xf numFmtId="0" fontId="15" fillId="0" borderId="19"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lignment vertical="center"/>
    </xf>
    <xf numFmtId="0" fontId="15" fillId="0" borderId="19" xfId="0" applyFont="1" applyBorder="1">
      <alignment vertical="center"/>
    </xf>
    <xf numFmtId="0" fontId="15" fillId="8" borderId="32" xfId="0" applyFont="1" applyFill="1" applyBorder="1" applyAlignment="1">
      <alignment horizontal="center" vertical="center"/>
    </xf>
    <xf numFmtId="0" fontId="24" fillId="0" borderId="0" xfId="0" applyFont="1" applyBorder="1" applyAlignment="1" applyProtection="1">
      <alignment horizontal="center" vertical="center"/>
    </xf>
    <xf numFmtId="0" fontId="25" fillId="0" borderId="0" xfId="0" applyFont="1" applyBorder="1" applyAlignment="1" applyProtection="1">
      <alignment horizontal="center" vertical="center"/>
    </xf>
    <xf numFmtId="0" fontId="24" fillId="0" borderId="28" xfId="0" applyFont="1" applyBorder="1" applyAlignment="1" applyProtection="1">
      <alignment horizontal="center" vertical="center"/>
    </xf>
    <xf numFmtId="0" fontId="24" fillId="0" borderId="29" xfId="0" applyFont="1" applyBorder="1" applyAlignment="1" applyProtection="1">
      <alignment horizontal="center" vertical="center"/>
    </xf>
    <xf numFmtId="0" fontId="25" fillId="0" borderId="30" xfId="0" applyFont="1" applyBorder="1" applyAlignment="1" applyProtection="1">
      <alignment horizontal="center" vertical="center"/>
    </xf>
    <xf numFmtId="0" fontId="24" fillId="0" borderId="0" xfId="0" applyFont="1" applyAlignment="1" applyProtection="1">
      <alignment horizontal="center" vertical="center"/>
    </xf>
    <xf numFmtId="0" fontId="25" fillId="0" borderId="29" xfId="0" applyFont="1" applyBorder="1" applyAlignment="1" applyProtection="1">
      <alignment horizontal="center" vertical="center"/>
    </xf>
    <xf numFmtId="0" fontId="24" fillId="0" borderId="0" xfId="0" applyFont="1" applyAlignment="1" applyProtection="1">
      <alignment horizontal="center" vertical="center" shrinkToFit="1"/>
    </xf>
    <xf numFmtId="0" fontId="24" fillId="0" borderId="31" xfId="0" applyFont="1" applyBorder="1" applyAlignment="1" applyProtection="1">
      <alignment horizontal="center" vertical="center" shrinkToFit="1"/>
    </xf>
    <xf numFmtId="0" fontId="24" fillId="0" borderId="30" xfId="0" applyFont="1" applyBorder="1" applyAlignment="1" applyProtection="1">
      <alignment horizontal="center" vertical="center" shrinkToFit="1"/>
    </xf>
    <xf numFmtId="0" fontId="24" fillId="0" borderId="0" xfId="0" applyFont="1" applyBorder="1" applyProtection="1">
      <alignment vertical="center"/>
    </xf>
    <xf numFmtId="0" fontId="25" fillId="0" borderId="0" xfId="0" applyFont="1" applyBorder="1" applyProtection="1">
      <alignment vertical="center"/>
    </xf>
    <xf numFmtId="0" fontId="24" fillId="0" borderId="28" xfId="0" applyFont="1" applyBorder="1" applyProtection="1">
      <alignment vertical="center"/>
    </xf>
    <xf numFmtId="0" fontId="24" fillId="0" borderId="29" xfId="0" applyFont="1" applyBorder="1" applyProtection="1">
      <alignment vertical="center"/>
    </xf>
    <xf numFmtId="0" fontId="25" fillId="0" borderId="30" xfId="0" applyFont="1" applyBorder="1" applyProtection="1">
      <alignment vertical="center"/>
    </xf>
    <xf numFmtId="0" fontId="24" fillId="0" borderId="0" xfId="0" applyFont="1" applyProtection="1">
      <alignment vertical="center"/>
    </xf>
    <xf numFmtId="0" fontId="25" fillId="0" borderId="29" xfId="0" applyFont="1" applyBorder="1" applyProtection="1">
      <alignment vertical="center"/>
    </xf>
    <xf numFmtId="0" fontId="24" fillId="0" borderId="0" xfId="0" applyFont="1" applyAlignment="1" applyProtection="1">
      <alignment vertical="center" shrinkToFit="1"/>
    </xf>
    <xf numFmtId="0" fontId="24" fillId="0" borderId="31" xfId="0" applyFont="1" applyBorder="1" applyAlignment="1" applyProtection="1">
      <alignment vertical="center" shrinkToFit="1"/>
    </xf>
    <xf numFmtId="0" fontId="25" fillId="0" borderId="0" xfId="0" applyFont="1" applyAlignment="1" applyProtection="1">
      <alignment vertical="center" shrinkToFit="1"/>
    </xf>
    <xf numFmtId="0" fontId="25" fillId="0" borderId="30" xfId="0" applyFont="1" applyBorder="1" applyAlignment="1" applyProtection="1">
      <alignment vertical="center" shrinkToFit="1"/>
    </xf>
    <xf numFmtId="0" fontId="24" fillId="0" borderId="0" xfId="0" applyFont="1" applyBorder="1" applyAlignment="1" applyProtection="1">
      <alignment vertical="center" shrinkToFit="1"/>
    </xf>
    <xf numFmtId="0" fontId="10" fillId="0" borderId="0"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9" xfId="0" applyFont="1" applyBorder="1">
      <alignment vertical="center"/>
    </xf>
    <xf numFmtId="0" fontId="15" fillId="9" borderId="32" xfId="0" applyFont="1" applyFill="1" applyBorder="1" applyAlignment="1">
      <alignment horizontal="right" vertical="center"/>
    </xf>
    <xf numFmtId="0" fontId="21" fillId="4" borderId="32" xfId="0" applyFont="1" applyFill="1" applyBorder="1" applyAlignment="1">
      <alignment horizontal="right" vertical="center"/>
    </xf>
    <xf numFmtId="0" fontId="21" fillId="9" borderId="32" xfId="0" applyFont="1" applyFill="1" applyBorder="1" applyAlignment="1">
      <alignment horizontal="right" vertical="center"/>
    </xf>
    <xf numFmtId="0" fontId="15" fillId="4" borderId="32" xfId="0" applyFont="1" applyFill="1" applyBorder="1" applyAlignment="1">
      <alignment horizontal="right" vertical="center"/>
    </xf>
    <xf numFmtId="0" fontId="15" fillId="8" borderId="32" xfId="0" applyFont="1" applyFill="1" applyBorder="1" applyAlignment="1">
      <alignment horizontal="right" vertical="center"/>
    </xf>
    <xf numFmtId="0" fontId="15" fillId="0" borderId="0" xfId="0" applyFont="1" applyBorder="1" applyAlignment="1">
      <alignment horizontal="right" vertical="center"/>
    </xf>
    <xf numFmtId="0" fontId="15" fillId="0" borderId="14" xfId="0" applyFont="1" applyBorder="1" applyAlignment="1">
      <alignment horizontal="right" vertical="center"/>
    </xf>
    <xf numFmtId="0" fontId="15" fillId="0" borderId="32" xfId="0" applyFont="1" applyFill="1" applyBorder="1" applyAlignment="1">
      <alignment horizontal="center" vertical="center"/>
    </xf>
    <xf numFmtId="0" fontId="21" fillId="10" borderId="32" xfId="0" applyFont="1" applyFill="1" applyBorder="1" applyAlignment="1">
      <alignment horizontal="right" vertical="center"/>
    </xf>
    <xf numFmtId="0" fontId="27" fillId="10" borderId="32" xfId="0" applyFont="1" applyFill="1" applyBorder="1" applyAlignment="1">
      <alignment horizontal="right" vertical="center"/>
    </xf>
    <xf numFmtId="0" fontId="14" fillId="0" borderId="0" xfId="0" applyFont="1" applyBorder="1">
      <alignment vertical="center"/>
    </xf>
    <xf numFmtId="0" fontId="21" fillId="11" borderId="32" xfId="0" applyFont="1" applyFill="1" applyBorder="1" applyAlignment="1">
      <alignment horizontal="right" vertical="center"/>
    </xf>
    <xf numFmtId="0" fontId="22" fillId="11" borderId="32" xfId="0" applyFont="1" applyFill="1" applyBorder="1" applyAlignment="1">
      <alignment horizontal="right" vertical="center"/>
    </xf>
    <xf numFmtId="0" fontId="15" fillId="0" borderId="32" xfId="0" applyFont="1" applyFill="1" applyBorder="1" applyAlignment="1">
      <alignment horizontal="right" vertical="center"/>
    </xf>
    <xf numFmtId="0" fontId="19" fillId="5" borderId="32" xfId="0" applyFont="1" applyFill="1" applyBorder="1" applyAlignment="1" applyProtection="1">
      <alignment horizontal="right" vertical="center"/>
    </xf>
    <xf numFmtId="0" fontId="16" fillId="0" borderId="0" xfId="0" applyFont="1" applyBorder="1" applyAlignment="1">
      <alignment vertical="center"/>
    </xf>
    <xf numFmtId="0" fontId="16" fillId="0" borderId="34" xfId="0" applyFont="1" applyBorder="1" applyAlignment="1">
      <alignment vertical="center"/>
    </xf>
    <xf numFmtId="0" fontId="17" fillId="0" borderId="0" xfId="0" applyFont="1" applyFill="1" applyBorder="1" applyAlignment="1">
      <alignment vertical="center"/>
    </xf>
    <xf numFmtId="0" fontId="14" fillId="0" borderId="14" xfId="0" applyFont="1" applyBorder="1" applyAlignment="1">
      <alignment horizontal="right" vertical="center"/>
    </xf>
    <xf numFmtId="0" fontId="15" fillId="5" borderId="32" xfId="0" applyFont="1" applyFill="1" applyBorder="1" applyAlignment="1">
      <alignment horizontal="right" vertical="center"/>
    </xf>
    <xf numFmtId="0" fontId="19" fillId="2" borderId="32" xfId="0" applyFont="1" applyFill="1" applyBorder="1" applyAlignment="1" applyProtection="1">
      <alignment horizontal="center" vertical="center"/>
    </xf>
    <xf numFmtId="0" fontId="19" fillId="2" borderId="32" xfId="0" applyFont="1" applyFill="1" applyBorder="1" applyAlignment="1" applyProtection="1">
      <alignment horizontal="right" vertical="center"/>
    </xf>
    <xf numFmtId="0" fontId="8" fillId="2" borderId="32" xfId="0" applyFont="1" applyFill="1" applyBorder="1" applyAlignment="1" applyProtection="1">
      <alignment horizontal="right" vertical="center"/>
    </xf>
    <xf numFmtId="0" fontId="21" fillId="0" borderId="0" xfId="0" applyFont="1" applyBorder="1" applyAlignment="1">
      <alignment horizontal="right" vertical="center"/>
    </xf>
    <xf numFmtId="0" fontId="21" fillId="0" borderId="14" xfId="0" applyFont="1" applyBorder="1" applyAlignment="1">
      <alignment horizontal="right" vertical="center"/>
    </xf>
    <xf numFmtId="0" fontId="19" fillId="4" borderId="32" xfId="0" applyFont="1" applyFill="1" applyBorder="1" applyAlignment="1" applyProtection="1">
      <alignment horizontal="right" vertical="center"/>
    </xf>
    <xf numFmtId="0" fontId="27" fillId="9" borderId="32" xfId="0" applyFont="1" applyFill="1" applyBorder="1" applyAlignment="1">
      <alignment horizontal="right" vertical="center"/>
    </xf>
    <xf numFmtId="0" fontId="0" fillId="0" borderId="53" xfId="0" applyBorder="1">
      <alignment vertical="center"/>
    </xf>
    <xf numFmtId="0" fontId="15" fillId="9" borderId="32" xfId="0" applyFont="1" applyFill="1" applyBorder="1" applyAlignment="1">
      <alignment vertical="center"/>
    </xf>
    <xf numFmtId="0" fontId="19" fillId="5" borderId="32" xfId="1" applyFont="1" applyFill="1" applyBorder="1" applyAlignment="1">
      <alignment horizontal="center" vertical="center" shrinkToFit="1"/>
    </xf>
    <xf numFmtId="49" fontId="0" fillId="0" borderId="0" xfId="0" applyNumberFormat="1" applyAlignment="1">
      <alignment horizontal="right" vertical="center"/>
    </xf>
    <xf numFmtId="0" fontId="0" fillId="0" borderId="0" xfId="0" applyAlignment="1">
      <alignment horizontal="center" vertical="center"/>
    </xf>
    <xf numFmtId="0" fontId="0" fillId="0" borderId="86" xfId="0" applyBorder="1">
      <alignment vertical="center"/>
    </xf>
    <xf numFmtId="0" fontId="0" fillId="0" borderId="49" xfId="0" applyBorder="1">
      <alignment vertical="center"/>
    </xf>
    <xf numFmtId="0" fontId="0" fillId="0" borderId="87" xfId="0" applyBorder="1">
      <alignment vertical="center"/>
    </xf>
    <xf numFmtId="0" fontId="0" fillId="0" borderId="88" xfId="0" applyBorder="1">
      <alignment vertical="center"/>
    </xf>
    <xf numFmtId="49" fontId="0" fillId="0" borderId="7" xfId="0" applyNumberFormat="1" applyBorder="1" applyAlignment="1">
      <alignment horizontal="right" vertical="center"/>
    </xf>
    <xf numFmtId="0" fontId="0" fillId="0" borderId="0" xfId="0" applyBorder="1" applyAlignment="1">
      <alignment horizontal="left" vertical="center"/>
    </xf>
    <xf numFmtId="0" fontId="0" fillId="0" borderId="58" xfId="0" applyBorder="1" applyAlignment="1">
      <alignment horizontal="center" vertical="center"/>
    </xf>
    <xf numFmtId="49" fontId="0" fillId="0" borderId="45" xfId="0" applyNumberFormat="1" applyBorder="1" applyAlignment="1">
      <alignment horizontal="righ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90" xfId="0" applyBorder="1" applyAlignment="1">
      <alignment horizontal="center" vertical="center"/>
    </xf>
    <xf numFmtId="49" fontId="0" fillId="0" borderId="48" xfId="0" applyNumberFormat="1" applyBorder="1" applyAlignment="1">
      <alignment horizontal="right" vertical="center"/>
    </xf>
    <xf numFmtId="0" fontId="0" fillId="0" borderId="49" xfId="0" applyBorder="1" applyAlignment="1">
      <alignment horizontal="right" vertical="center"/>
    </xf>
    <xf numFmtId="0" fontId="0" fillId="0" borderId="92" xfId="0" applyBorder="1" applyAlignment="1">
      <alignment horizontal="right" vertical="center"/>
    </xf>
    <xf numFmtId="0" fontId="0" fillId="0" borderId="93" xfId="0" applyBorder="1" applyAlignment="1">
      <alignment horizontal="right" vertical="center"/>
    </xf>
    <xf numFmtId="0" fontId="0" fillId="0" borderId="53" xfId="0" applyBorder="1" applyAlignment="1">
      <alignment horizontal="center" vertical="center"/>
    </xf>
    <xf numFmtId="0" fontId="0" fillId="0" borderId="93" xfId="0" applyBorder="1">
      <alignment vertical="center"/>
    </xf>
    <xf numFmtId="0" fontId="0" fillId="0" borderId="99" xfId="0" applyBorder="1">
      <alignment vertical="center"/>
    </xf>
    <xf numFmtId="0" fontId="0" fillId="0" borderId="103" xfId="0" applyBorder="1">
      <alignment vertical="center"/>
    </xf>
    <xf numFmtId="0" fontId="0" fillId="0" borderId="108" xfId="0" applyBorder="1" applyAlignment="1">
      <alignment horizontal="right" vertical="center"/>
    </xf>
    <xf numFmtId="0" fontId="0" fillId="0" borderId="108" xfId="0" quotePrefix="1" applyBorder="1" applyAlignment="1">
      <alignment horizontal="righ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0" fillId="0" borderId="112" xfId="0" applyBorder="1" applyAlignment="1">
      <alignment horizontal="right" vertical="center"/>
    </xf>
    <xf numFmtId="0" fontId="0" fillId="0" borderId="53" xfId="0" applyBorder="1" applyAlignment="1">
      <alignment horizontal="right" vertical="center"/>
    </xf>
    <xf numFmtId="0" fontId="0" fillId="0" borderId="113" xfId="0" applyBorder="1" applyAlignment="1">
      <alignment horizontal="right" vertical="center"/>
    </xf>
    <xf numFmtId="0" fontId="0" fillId="0" borderId="37" xfId="0" applyBorder="1">
      <alignment vertical="center"/>
    </xf>
    <xf numFmtId="0" fontId="0" fillId="0" borderId="37" xfId="0" applyBorder="1" applyAlignment="1">
      <alignment horizontal="right" vertical="center"/>
    </xf>
    <xf numFmtId="0" fontId="0" fillId="0" borderId="114" xfId="0" applyBorder="1">
      <alignment vertical="center"/>
    </xf>
    <xf numFmtId="0" fontId="0" fillId="0" borderId="114" xfId="0" applyBorder="1" applyAlignment="1">
      <alignment horizontal="right" vertical="center"/>
    </xf>
    <xf numFmtId="0" fontId="0" fillId="0" borderId="115" xfId="0" applyBorder="1">
      <alignment vertical="center"/>
    </xf>
    <xf numFmtId="0" fontId="0" fillId="0" borderId="116" xfId="0" applyBorder="1">
      <alignment vertical="center"/>
    </xf>
    <xf numFmtId="0" fontId="0" fillId="0" borderId="119" xfId="0" applyBorder="1" applyAlignment="1">
      <alignment horizontal="right" vertical="center"/>
    </xf>
    <xf numFmtId="0" fontId="0" fillId="0" borderId="120" xfId="0" applyBorder="1" applyAlignment="1">
      <alignment horizontal="right" vertical="center"/>
    </xf>
    <xf numFmtId="0" fontId="0" fillId="0" borderId="121" xfId="0" applyBorder="1">
      <alignment vertical="center"/>
    </xf>
    <xf numFmtId="0" fontId="0" fillId="0" borderId="122" xfId="0" applyBorder="1">
      <alignmen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5" xfId="0" applyBorder="1" applyAlignment="1">
      <alignment horizontal="right" vertical="center"/>
    </xf>
    <xf numFmtId="0" fontId="0" fillId="0" borderId="126" xfId="0" applyBorder="1" applyAlignment="1">
      <alignment horizontal="right" vertical="center"/>
    </xf>
    <xf numFmtId="0" fontId="0" fillId="0" borderId="127" xfId="0" applyBorder="1" applyAlignment="1">
      <alignment horizontal="center" vertical="center"/>
    </xf>
    <xf numFmtId="0" fontId="0" fillId="0" borderId="128" xfId="0" applyBorder="1" applyAlignment="1">
      <alignment horizontal="right" vertical="center"/>
    </xf>
    <xf numFmtId="49" fontId="0" fillId="0" borderId="129" xfId="0" applyNumberFormat="1" applyBorder="1" applyAlignment="1">
      <alignment horizontal="right" vertical="center"/>
    </xf>
    <xf numFmtId="0" fontId="0" fillId="0" borderId="130" xfId="0" applyBorder="1">
      <alignment vertical="center"/>
    </xf>
    <xf numFmtId="0" fontId="0" fillId="0" borderId="131" xfId="0" applyBorder="1" applyAlignment="1">
      <alignment horizontal="center" vertical="center"/>
    </xf>
    <xf numFmtId="0" fontId="0" fillId="0" borderId="130" xfId="0" applyBorder="1" applyAlignment="1">
      <alignment horizontal="right" vertical="center"/>
    </xf>
    <xf numFmtId="49" fontId="0" fillId="0" borderId="36" xfId="0" applyNumberFormat="1" applyBorder="1" applyAlignment="1">
      <alignment horizontal="right" vertical="center"/>
    </xf>
    <xf numFmtId="0" fontId="0" fillId="0" borderId="132" xfId="0" applyBorder="1">
      <alignment vertical="center"/>
    </xf>
    <xf numFmtId="0" fontId="0" fillId="0" borderId="133" xfId="0" applyBorder="1">
      <alignment vertical="center"/>
    </xf>
    <xf numFmtId="0" fontId="0" fillId="0" borderId="105" xfId="0" applyBorder="1">
      <alignment vertical="center"/>
    </xf>
    <xf numFmtId="0" fontId="0" fillId="0" borderId="134" xfId="0" applyBorder="1" applyAlignment="1">
      <alignment horizontal="right" vertical="center"/>
    </xf>
    <xf numFmtId="0" fontId="0" fillId="0" borderId="135" xfId="0" applyBorder="1" applyAlignment="1">
      <alignment horizontal="right" vertical="center"/>
    </xf>
    <xf numFmtId="0" fontId="0" fillId="0" borderId="136" xfId="0" applyBorder="1" applyAlignment="1">
      <alignment horizontal="right" vertical="center"/>
    </xf>
    <xf numFmtId="0" fontId="0" fillId="0" borderId="107" xfId="0" applyBorder="1">
      <alignment vertical="center"/>
    </xf>
    <xf numFmtId="0" fontId="0" fillId="0" borderId="137" xfId="0" applyBorder="1" applyAlignment="1">
      <alignment horizontal="center" vertical="center"/>
    </xf>
    <xf numFmtId="0" fontId="0" fillId="0" borderId="138" xfId="0" applyBorder="1">
      <alignment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vertical="center"/>
    </xf>
    <xf numFmtId="0" fontId="0" fillId="0" borderId="103" xfId="0" applyBorder="1" applyAlignment="1">
      <alignment vertical="center"/>
    </xf>
    <xf numFmtId="0" fontId="0" fillId="0" borderId="99" xfId="0" applyBorder="1" applyAlignment="1">
      <alignment horizontal="right" vertical="center"/>
    </xf>
    <xf numFmtId="0" fontId="0" fillId="0" borderId="109" xfId="0" applyBorder="1" applyAlignment="1">
      <alignment horizontal="right" vertical="center"/>
    </xf>
    <xf numFmtId="0" fontId="0" fillId="0" borderId="142" xfId="0" applyBorder="1" applyAlignment="1">
      <alignment horizontal="right" vertical="center"/>
    </xf>
    <xf numFmtId="0" fontId="0" fillId="0" borderId="106" xfId="0" applyBorder="1" applyAlignment="1">
      <alignment horizontal="right" vertical="center"/>
    </xf>
    <xf numFmtId="0" fontId="0" fillId="0" borderId="143" xfId="0" applyBorder="1" applyAlignment="1">
      <alignment horizontal="right" vertical="center"/>
    </xf>
    <xf numFmtId="0" fontId="0" fillId="0" borderId="122" xfId="0" applyBorder="1" applyAlignment="1">
      <alignment horizontal="right" vertical="center"/>
    </xf>
    <xf numFmtId="0" fontId="0" fillId="0" borderId="144" xfId="0" applyBorder="1" applyAlignment="1">
      <alignment horizontal="center" vertical="center"/>
    </xf>
    <xf numFmtId="0" fontId="0" fillId="0" borderId="96"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153" xfId="0" applyBorder="1" applyAlignment="1">
      <alignment horizontal="center" vertical="center"/>
    </xf>
    <xf numFmtId="0" fontId="0" fillId="0" borderId="154" xfId="0" applyFill="1" applyBorder="1" applyAlignment="1">
      <alignment horizontal="center" vertical="center"/>
    </xf>
    <xf numFmtId="0" fontId="0" fillId="0" borderId="155" xfId="0" applyBorder="1" applyAlignment="1">
      <alignment horizontal="right" vertical="center"/>
    </xf>
    <xf numFmtId="0" fontId="0" fillId="0" borderId="111" xfId="0" applyBorder="1" applyAlignment="1">
      <alignment horizontal="right" vertical="center"/>
    </xf>
    <xf numFmtId="0" fontId="0" fillId="0" borderId="156" xfId="0" applyBorder="1" applyAlignment="1">
      <alignment horizontal="right" vertical="center"/>
    </xf>
    <xf numFmtId="0" fontId="0" fillId="0" borderId="157" xfId="0" applyBorder="1" applyAlignment="1">
      <alignment horizontal="right" vertical="center"/>
    </xf>
    <xf numFmtId="0" fontId="0" fillId="0" borderId="158" xfId="0" applyBorder="1" applyAlignment="1">
      <alignment horizontal="right" vertical="center"/>
    </xf>
    <xf numFmtId="0" fontId="0" fillId="0" borderId="159" xfId="0" applyBorder="1" applyAlignment="1">
      <alignment horizontal="right" vertical="center"/>
    </xf>
    <xf numFmtId="0" fontId="0" fillId="0" borderId="161" xfId="0" applyBorder="1">
      <alignment vertical="center"/>
    </xf>
    <xf numFmtId="0" fontId="0" fillId="0" borderId="98" xfId="0" applyBorder="1">
      <alignment vertical="center"/>
    </xf>
    <xf numFmtId="0" fontId="0" fillId="0" borderId="160" xfId="0" applyBorder="1">
      <alignment vertical="center"/>
    </xf>
    <xf numFmtId="0" fontId="0" fillId="0" borderId="32" xfId="0" applyBorder="1" applyAlignment="1">
      <alignment horizontal="center" vertical="center"/>
    </xf>
    <xf numFmtId="0" fontId="0" fillId="0" borderId="26" xfId="0" applyBorder="1" applyAlignment="1">
      <alignment vertical="center"/>
    </xf>
    <xf numFmtId="0" fontId="0" fillId="0" borderId="37" xfId="0" applyBorder="1" applyAlignment="1">
      <alignment vertical="center"/>
    </xf>
    <xf numFmtId="0" fontId="0" fillId="0" borderId="32" xfId="0" applyBorder="1">
      <alignment vertical="center"/>
    </xf>
    <xf numFmtId="0" fontId="0" fillId="0" borderId="165" xfId="0" applyBorder="1" applyAlignment="1">
      <alignment vertical="center"/>
    </xf>
    <xf numFmtId="0" fontId="32" fillId="9" borderId="32" xfId="0" applyFont="1" applyFill="1" applyBorder="1" applyAlignment="1">
      <alignment horizontal="right" vertical="center"/>
    </xf>
    <xf numFmtId="0" fontId="0" fillId="12" borderId="32" xfId="0" applyFill="1" applyBorder="1" applyAlignment="1">
      <alignment horizontal="center" vertical="center"/>
    </xf>
    <xf numFmtId="0" fontId="10" fillId="5" borderId="32" xfId="0" applyFont="1" applyFill="1" applyBorder="1" applyAlignment="1">
      <alignment horizontal="right" vertical="center"/>
    </xf>
    <xf numFmtId="0" fontId="11" fillId="0" borderId="0" xfId="0" applyFont="1">
      <alignment vertical="center"/>
    </xf>
    <xf numFmtId="0" fontId="15" fillId="0" borderId="181" xfId="0" applyFont="1" applyBorder="1" applyAlignment="1">
      <alignment horizontal="left" vertical="center" wrapText="1"/>
    </xf>
    <xf numFmtId="0" fontId="11" fillId="0" borderId="181" xfId="0" applyFont="1" applyBorder="1" applyAlignment="1">
      <alignment horizontal="center" vertical="center" wrapText="1"/>
    </xf>
    <xf numFmtId="0" fontId="13" fillId="0" borderId="181" xfId="0" applyFont="1" applyBorder="1" applyAlignment="1">
      <alignment vertical="center" wrapText="1"/>
    </xf>
    <xf numFmtId="0" fontId="13" fillId="0" borderId="183" xfId="0" applyFont="1" applyBorder="1" applyAlignment="1">
      <alignment vertical="center" wrapText="1"/>
    </xf>
    <xf numFmtId="0" fontId="10" fillId="0" borderId="185" xfId="0" applyFont="1" applyBorder="1" applyAlignment="1">
      <alignment horizontal="center" vertical="center"/>
    </xf>
    <xf numFmtId="0" fontId="15" fillId="0" borderId="16" xfId="0" applyFont="1" applyBorder="1" applyAlignment="1">
      <alignment horizontal="right" vertical="center"/>
    </xf>
    <xf numFmtId="0" fontId="0" fillId="0" borderId="0" xfId="0" applyBorder="1" applyAlignment="1">
      <alignment horizontal="center" vertical="center"/>
    </xf>
    <xf numFmtId="0" fontId="11" fillId="11" borderId="32" xfId="0" applyFont="1" applyFill="1" applyBorder="1" applyAlignment="1">
      <alignment horizontal="center" vertical="center"/>
    </xf>
    <xf numFmtId="0" fontId="27" fillId="11" borderId="32" xfId="0" applyFont="1" applyFill="1" applyBorder="1" applyAlignment="1">
      <alignment horizontal="right" vertical="center"/>
    </xf>
    <xf numFmtId="0" fontId="35" fillId="0" borderId="8" xfId="0" applyFont="1" applyBorder="1">
      <alignment vertical="center"/>
    </xf>
    <xf numFmtId="0" fontId="18" fillId="5" borderId="32" xfId="1" applyFont="1" applyFill="1" applyBorder="1" applyAlignment="1">
      <alignment horizontal="right" vertical="center" shrinkToFit="1"/>
    </xf>
    <xf numFmtId="0" fontId="36" fillId="0" borderId="0" xfId="1" applyFont="1" applyProtection="1">
      <alignment vertical="center"/>
    </xf>
    <xf numFmtId="0" fontId="37" fillId="0" borderId="0" xfId="1" applyFont="1" applyProtection="1">
      <alignment vertical="center"/>
    </xf>
    <xf numFmtId="0" fontId="37" fillId="0" borderId="0" xfId="1" applyFont="1" applyBorder="1" applyProtection="1">
      <alignment vertical="center"/>
    </xf>
    <xf numFmtId="0" fontId="37" fillId="0" borderId="0" xfId="1" applyFont="1" applyBorder="1" applyAlignment="1" applyProtection="1">
      <alignment horizontal="right" vertical="center"/>
    </xf>
    <xf numFmtId="0" fontId="37" fillId="0" borderId="204" xfId="1" applyFont="1" applyBorder="1" applyAlignment="1" applyProtection="1">
      <alignment horizontal="center" vertical="center"/>
    </xf>
    <xf numFmtId="0" fontId="37" fillId="0" borderId="162" xfId="1" applyFont="1" applyBorder="1" applyAlignment="1" applyProtection="1">
      <alignment horizontal="center" vertical="center"/>
    </xf>
    <xf numFmtId="0" fontId="43" fillId="0" borderId="163" xfId="1" applyFont="1" applyBorder="1" applyAlignment="1" applyProtection="1">
      <alignment horizontal="justify" vertical="center" wrapText="1"/>
    </xf>
    <xf numFmtId="0" fontId="38" fillId="0" borderId="0" xfId="1" applyFont="1" applyAlignment="1" applyProtection="1">
      <alignment vertical="center" shrinkToFit="1"/>
    </xf>
    <xf numFmtId="0" fontId="43" fillId="0" borderId="164" xfId="1" applyFont="1" applyBorder="1" applyAlignment="1" applyProtection="1">
      <alignment horizontal="justify" vertical="center" wrapText="1"/>
    </xf>
    <xf numFmtId="0" fontId="38" fillId="0" borderId="0" xfId="1" applyFont="1" applyAlignment="1" applyProtection="1">
      <alignment vertical="center" wrapText="1"/>
    </xf>
    <xf numFmtId="0" fontId="37" fillId="0" borderId="0" xfId="1" applyFont="1" applyAlignment="1" applyProtection="1">
      <alignment vertical="center" shrinkToFit="1"/>
    </xf>
    <xf numFmtId="0" fontId="37" fillId="0" borderId="163" xfId="1" applyFont="1" applyBorder="1" applyAlignment="1" applyProtection="1">
      <alignment horizontal="center" vertical="center"/>
    </xf>
    <xf numFmtId="0" fontId="44" fillId="0" borderId="0" xfId="1" applyFont="1" applyProtection="1">
      <alignment vertical="center"/>
      <protection locked="0"/>
    </xf>
    <xf numFmtId="0" fontId="44" fillId="0" borderId="0" xfId="1" applyFont="1" applyProtection="1">
      <alignment vertical="center"/>
    </xf>
    <xf numFmtId="0" fontId="45" fillId="0" borderId="0" xfId="1" applyFont="1" applyProtection="1">
      <alignment vertical="center"/>
    </xf>
    <xf numFmtId="0" fontId="43" fillId="0" borderId="0" xfId="1" applyFont="1" applyAlignment="1" applyProtection="1">
      <alignment horizontal="right" vertical="center"/>
    </xf>
    <xf numFmtId="0" fontId="40" fillId="0" borderId="0" xfId="1" applyFont="1" applyAlignment="1" applyProtection="1">
      <alignment vertical="center" wrapText="1"/>
    </xf>
    <xf numFmtId="0" fontId="40" fillId="0" borderId="205" xfId="1" applyFont="1" applyBorder="1" applyAlignment="1" applyProtection="1">
      <alignment vertical="center" wrapText="1"/>
    </xf>
    <xf numFmtId="49" fontId="0" fillId="0" borderId="0" xfId="0" applyNumberFormat="1" applyAlignment="1">
      <alignment horizontal="left" vertical="center"/>
    </xf>
    <xf numFmtId="0" fontId="46" fillId="0" borderId="0" xfId="1" applyFont="1" applyProtection="1">
      <alignment vertical="center"/>
    </xf>
    <xf numFmtId="0" fontId="47" fillId="0" borderId="0" xfId="0" applyFont="1">
      <alignment vertical="center"/>
    </xf>
    <xf numFmtId="0" fontId="48" fillId="0" borderId="0" xfId="0" applyFont="1">
      <alignment vertical="center"/>
    </xf>
    <xf numFmtId="0" fontId="49" fillId="0" borderId="49" xfId="1" applyFont="1" applyBorder="1" applyAlignment="1" applyProtection="1">
      <alignment vertical="center"/>
    </xf>
    <xf numFmtId="0" fontId="50" fillId="0" borderId="0" xfId="0" applyFont="1">
      <alignment vertical="center"/>
    </xf>
    <xf numFmtId="0" fontId="51" fillId="0" borderId="0" xfId="1" applyFont="1" applyBorder="1" applyAlignment="1" applyProtection="1">
      <alignment vertical="center"/>
    </xf>
    <xf numFmtId="0" fontId="51" fillId="0" borderId="0" xfId="1" applyFont="1" applyBorder="1" applyProtection="1">
      <alignment vertical="center"/>
    </xf>
    <xf numFmtId="0" fontId="52" fillId="0" borderId="0" xfId="0" applyFont="1">
      <alignment vertical="center"/>
    </xf>
    <xf numFmtId="0" fontId="53" fillId="0" borderId="37" xfId="0" applyFont="1" applyBorder="1">
      <alignment vertical="center"/>
    </xf>
    <xf numFmtId="0" fontId="53" fillId="0" borderId="51" xfId="0" applyFont="1" applyBorder="1">
      <alignment vertical="center"/>
    </xf>
    <xf numFmtId="0" fontId="53" fillId="0" borderId="53" xfId="0" applyFont="1" applyBorder="1">
      <alignment vertical="center"/>
    </xf>
    <xf numFmtId="0" fontId="53" fillId="0" borderId="0" xfId="0" applyFont="1" applyBorder="1">
      <alignment vertical="center"/>
    </xf>
    <xf numFmtId="0" fontId="53" fillId="0" borderId="58" xfId="0" applyFont="1" applyBorder="1">
      <alignment vertical="center"/>
    </xf>
    <xf numFmtId="0" fontId="53" fillId="0" borderId="123" xfId="0" applyFont="1" applyFill="1" applyBorder="1">
      <alignment vertical="center"/>
    </xf>
    <xf numFmtId="0" fontId="53" fillId="0" borderId="49" xfId="0" applyFont="1" applyBorder="1">
      <alignment vertical="center"/>
    </xf>
    <xf numFmtId="0" fontId="53" fillId="0" borderId="177" xfId="0" applyFont="1" applyBorder="1">
      <alignment vertical="center"/>
    </xf>
    <xf numFmtId="0" fontId="54" fillId="0" borderId="187" xfId="0" applyFont="1" applyBorder="1" applyAlignment="1">
      <alignment horizontal="center" vertical="center"/>
    </xf>
    <xf numFmtId="0" fontId="53" fillId="0" borderId="187" xfId="0" applyFont="1" applyBorder="1" applyAlignment="1">
      <alignment horizontal="center" vertical="center"/>
    </xf>
    <xf numFmtId="0" fontId="54" fillId="0" borderId="32" xfId="0" applyFont="1" applyBorder="1" applyAlignment="1">
      <alignment horizontal="center" vertical="center"/>
    </xf>
    <xf numFmtId="9" fontId="53" fillId="0" borderId="32" xfId="0" applyNumberFormat="1" applyFont="1" applyBorder="1" applyAlignment="1">
      <alignment horizontal="center" vertical="center"/>
    </xf>
    <xf numFmtId="0" fontId="55" fillId="0" borderId="187" xfId="0" applyFont="1" applyBorder="1" applyAlignment="1">
      <alignment horizontal="center" vertical="center" shrinkToFit="1"/>
    </xf>
    <xf numFmtId="0" fontId="53" fillId="0" borderId="32" xfId="0" applyFont="1" applyBorder="1" applyAlignment="1">
      <alignment horizontal="center" vertical="center"/>
    </xf>
    <xf numFmtId="0" fontId="35" fillId="0" borderId="0" xfId="0" applyFont="1">
      <alignment vertical="center"/>
    </xf>
    <xf numFmtId="0" fontId="35" fillId="0" borderId="0" xfId="0" applyFont="1" applyBorder="1">
      <alignment vertical="center"/>
    </xf>
    <xf numFmtId="0" fontId="35" fillId="0" borderId="14" xfId="0" applyFont="1" applyBorder="1">
      <alignment vertical="center"/>
    </xf>
    <xf numFmtId="0" fontId="35" fillId="0" borderId="15" xfId="0" applyFont="1" applyBorder="1">
      <alignment vertical="center"/>
    </xf>
    <xf numFmtId="0" fontId="35" fillId="0" borderId="19" xfId="0" applyFont="1" applyBorder="1">
      <alignment vertical="center"/>
    </xf>
    <xf numFmtId="0" fontId="57" fillId="0" borderId="0" xfId="0" applyFont="1">
      <alignment vertical="center"/>
    </xf>
    <xf numFmtId="0" fontId="57" fillId="0" borderId="0" xfId="0" applyFont="1" applyBorder="1">
      <alignment vertical="center"/>
    </xf>
    <xf numFmtId="0" fontId="58" fillId="0" borderId="0" xfId="0" applyFont="1" applyBorder="1" applyAlignment="1">
      <alignment horizontal="right" vertical="center"/>
    </xf>
    <xf numFmtId="0" fontId="57" fillId="0" borderId="19" xfId="0" applyFont="1" applyBorder="1">
      <alignment vertical="center"/>
    </xf>
    <xf numFmtId="0" fontId="59" fillId="0" borderId="0" xfId="0" applyFont="1" applyBorder="1">
      <alignment vertical="center"/>
    </xf>
    <xf numFmtId="0" fontId="57" fillId="0" borderId="0" xfId="0" applyFont="1" applyFill="1" applyBorder="1">
      <alignment vertical="center"/>
    </xf>
    <xf numFmtId="0" fontId="57" fillId="0" borderId="34" xfId="0" applyFont="1" applyBorder="1">
      <alignment vertical="center"/>
    </xf>
    <xf numFmtId="0" fontId="57" fillId="0" borderId="34" xfId="0" applyFont="1" applyBorder="1" applyAlignment="1">
      <alignment horizontal="left" vertical="center"/>
    </xf>
    <xf numFmtId="0" fontId="60" fillId="0" borderId="0" xfId="0" applyFont="1" applyBorder="1" applyAlignment="1">
      <alignment vertical="center"/>
    </xf>
    <xf numFmtId="9" fontId="59" fillId="0" borderId="0" xfId="0" applyNumberFormat="1" applyFont="1" applyBorder="1" applyAlignment="1">
      <alignment vertical="center" wrapText="1" shrinkToFit="1"/>
    </xf>
    <xf numFmtId="0" fontId="60" fillId="0" borderId="34" xfId="0" applyFont="1" applyBorder="1" applyAlignment="1">
      <alignment vertical="center"/>
    </xf>
    <xf numFmtId="9" fontId="59" fillId="0" borderId="34" xfId="0" applyNumberFormat="1" applyFont="1" applyBorder="1" applyAlignment="1">
      <alignment vertical="center" wrapText="1" shrinkToFit="1"/>
    </xf>
    <xf numFmtId="0" fontId="35" fillId="0" borderId="0" xfId="0" applyFont="1" applyFill="1">
      <alignment vertical="center"/>
    </xf>
    <xf numFmtId="0" fontId="57" fillId="0" borderId="35" xfId="0" applyFont="1" applyBorder="1">
      <alignment vertical="center"/>
    </xf>
    <xf numFmtId="0" fontId="62" fillId="0" borderId="164" xfId="0" applyFont="1" applyBorder="1" applyAlignment="1">
      <alignment horizontal="center" vertical="center"/>
    </xf>
    <xf numFmtId="9" fontId="62" fillId="0" borderId="164" xfId="0" applyNumberFormat="1" applyFont="1" applyBorder="1" applyAlignment="1">
      <alignment horizontal="center" vertical="center"/>
    </xf>
    <xf numFmtId="0" fontId="10" fillId="0" borderId="0" xfId="0" applyFont="1">
      <alignment vertical="center"/>
    </xf>
    <xf numFmtId="0" fontId="15" fillId="0" borderId="0" xfId="0" applyFont="1" applyAlignment="1">
      <alignment horizontal="left" vertical="center"/>
    </xf>
    <xf numFmtId="0" fontId="15" fillId="0" borderId="0" xfId="0" applyFont="1" applyAlignment="1">
      <alignment vertical="center"/>
    </xf>
    <xf numFmtId="0" fontId="13" fillId="0" borderId="0" xfId="0" applyFont="1">
      <alignment vertical="center"/>
    </xf>
    <xf numFmtId="0" fontId="10" fillId="0" borderId="0" xfId="0" applyFont="1" applyAlignment="1">
      <alignment horizontal="left" vertical="center" indent="1"/>
    </xf>
    <xf numFmtId="0" fontId="13" fillId="0" borderId="0" xfId="0" applyFont="1" applyBorder="1" applyAlignment="1">
      <alignment horizontal="center" vertical="center"/>
    </xf>
    <xf numFmtId="0" fontId="48" fillId="0" borderId="0" xfId="0" applyFont="1" applyAlignment="1">
      <alignment vertical="top" wrapText="1"/>
    </xf>
    <xf numFmtId="0" fontId="10" fillId="0" borderId="0" xfId="0" applyFont="1" applyAlignment="1">
      <alignment horizontal="left" vertical="top" indent="1"/>
    </xf>
    <xf numFmtId="0" fontId="13" fillId="0" borderId="0" xfId="0" applyFont="1" applyBorder="1">
      <alignment vertical="center"/>
    </xf>
    <xf numFmtId="0" fontId="48" fillId="0" borderId="0" xfId="0" applyFont="1" applyBorder="1">
      <alignment vertical="center"/>
    </xf>
    <xf numFmtId="0" fontId="48" fillId="0" borderId="0" xfId="0" applyFont="1" applyAlignment="1">
      <alignment horizontal="left" vertical="top"/>
    </xf>
    <xf numFmtId="0" fontId="48" fillId="0" borderId="0" xfId="0" applyFont="1" applyAlignment="1">
      <alignment horizontal="left" vertical="top" wrapText="1"/>
    </xf>
    <xf numFmtId="0" fontId="57" fillId="0" borderId="53" xfId="0" applyFont="1" applyBorder="1" applyProtection="1">
      <alignment vertical="center"/>
      <protection locked="0"/>
    </xf>
    <xf numFmtId="0" fontId="57" fillId="0" borderId="20" xfId="0" applyFont="1" applyBorder="1" applyProtection="1">
      <alignment vertical="center"/>
      <protection locked="0"/>
    </xf>
    <xf numFmtId="0" fontId="0" fillId="0" borderId="20" xfId="0" applyBorder="1" applyProtection="1">
      <alignment vertical="center"/>
      <protection locked="0"/>
    </xf>
    <xf numFmtId="0" fontId="35" fillId="0" borderId="8" xfId="0" applyFont="1" applyBorder="1" applyProtection="1">
      <alignment vertical="center"/>
      <protection locked="0"/>
    </xf>
    <xf numFmtId="0" fontId="34" fillId="0" borderId="8" xfId="0" applyFont="1" applyBorder="1" applyProtection="1">
      <alignment vertical="center"/>
      <protection locked="0"/>
    </xf>
    <xf numFmtId="0" fontId="35" fillId="0" borderId="19" xfId="0" applyFont="1" applyBorder="1" applyProtection="1">
      <alignment vertical="center"/>
      <protection locked="0"/>
    </xf>
    <xf numFmtId="0" fontId="35" fillId="0" borderId="0" xfId="0" applyFont="1" applyBorder="1" applyProtection="1">
      <alignment vertical="center"/>
      <protection locked="0"/>
    </xf>
    <xf numFmtId="0" fontId="35" fillId="0" borderId="15" xfId="0" applyFont="1" applyBorder="1" applyProtection="1">
      <alignment vertical="center"/>
      <protection locked="0"/>
    </xf>
    <xf numFmtId="0" fontId="0" fillId="3" borderId="27" xfId="0" applyFill="1" applyBorder="1" applyProtection="1">
      <alignment vertical="center"/>
      <protection locked="0"/>
    </xf>
    <xf numFmtId="0" fontId="58" fillId="0" borderId="0" xfId="0" applyFont="1" applyBorder="1" applyAlignment="1" applyProtection="1">
      <alignment horizontal="right" vertical="center"/>
      <protection locked="0"/>
    </xf>
    <xf numFmtId="0" fontId="58" fillId="0" borderId="15" xfId="0" applyFont="1" applyBorder="1" applyAlignment="1" applyProtection="1">
      <alignment horizontal="right" vertical="center"/>
      <protection locked="0"/>
    </xf>
    <xf numFmtId="0" fontId="35" fillId="0" borderId="0" xfId="0" applyFont="1" applyProtection="1">
      <alignment vertical="center"/>
      <protection locked="0"/>
    </xf>
    <xf numFmtId="0" fontId="59" fillId="0" borderId="0" xfId="0" applyFont="1" applyBorder="1" applyAlignment="1" applyProtection="1">
      <alignment horizontal="right" vertical="center"/>
      <protection locked="0"/>
    </xf>
    <xf numFmtId="0" fontId="57" fillId="0" borderId="15" xfId="0" applyFont="1" applyBorder="1" applyProtection="1">
      <alignment vertical="center"/>
      <protection locked="0"/>
    </xf>
    <xf numFmtId="0" fontId="57" fillId="0" borderId="0" xfId="0" applyFont="1" applyBorder="1" applyProtection="1">
      <alignment vertical="center"/>
      <protection locked="0"/>
    </xf>
    <xf numFmtId="0" fontId="57" fillId="0" borderId="19" xfId="0" applyFont="1" applyBorder="1" applyProtection="1">
      <alignment vertical="center"/>
      <protection locked="0"/>
    </xf>
    <xf numFmtId="0" fontId="0" fillId="0" borderId="8" xfId="0" applyBorder="1" applyProtection="1">
      <alignment vertical="center"/>
      <protection locked="0"/>
    </xf>
    <xf numFmtId="0" fontId="57" fillId="0" borderId="8" xfId="0" applyFont="1" applyBorder="1" applyProtection="1">
      <alignment vertical="center"/>
      <protection locked="0"/>
    </xf>
    <xf numFmtId="0" fontId="0" fillId="11" borderId="27" xfId="0" applyFill="1" applyBorder="1" applyProtection="1">
      <alignment vertical="center"/>
      <protection locked="0"/>
    </xf>
    <xf numFmtId="0" fontId="0" fillId="0" borderId="19" xfId="0" applyBorder="1" applyProtection="1">
      <alignment vertical="center"/>
      <protection locked="0"/>
    </xf>
    <xf numFmtId="0" fontId="57" fillId="0" borderId="0" xfId="0" applyFont="1" applyProtection="1">
      <alignment vertical="center"/>
      <protection locked="0"/>
    </xf>
    <xf numFmtId="0" fontId="0" fillId="0" borderId="0" xfId="0" applyBorder="1" applyProtection="1">
      <alignment vertical="center"/>
      <protection locked="0"/>
    </xf>
    <xf numFmtId="0" fontId="0" fillId="10" borderId="27" xfId="0" applyFill="1" applyBorder="1" applyProtection="1">
      <alignment vertical="center"/>
      <protection locked="0"/>
    </xf>
    <xf numFmtId="0" fontId="63" fillId="0" borderId="0" xfId="0" applyFont="1" applyBorder="1">
      <alignment vertical="center"/>
    </xf>
    <xf numFmtId="0" fontId="63" fillId="0" borderId="14" xfId="0" applyFont="1" applyBorder="1">
      <alignment vertical="center"/>
    </xf>
    <xf numFmtId="0" fontId="63" fillId="0" borderId="41" xfId="0" applyFont="1" applyBorder="1">
      <alignment vertical="center"/>
    </xf>
    <xf numFmtId="0" fontId="8" fillId="2" borderId="32" xfId="0" applyFont="1" applyFill="1" applyBorder="1" applyAlignment="1" applyProtection="1">
      <alignment horizontal="right" vertical="center" shrinkToFit="1"/>
    </xf>
    <xf numFmtId="0" fontId="61" fillId="0" borderId="0" xfId="0" applyFont="1" applyBorder="1" applyAlignment="1" applyProtection="1">
      <alignment horizontal="right" vertical="center"/>
      <protection locked="0"/>
    </xf>
    <xf numFmtId="0" fontId="61" fillId="0" borderId="15" xfId="0" applyFont="1" applyBorder="1" applyAlignment="1" applyProtection="1">
      <alignment horizontal="right" vertical="center"/>
      <protection locked="0"/>
    </xf>
    <xf numFmtId="0" fontId="0" fillId="0" borderId="15" xfId="0" applyBorder="1" applyProtection="1">
      <alignment vertical="center"/>
      <protection locked="0"/>
    </xf>
    <xf numFmtId="0" fontId="64" fillId="0" borderId="0" xfId="0" applyFont="1" applyBorder="1">
      <alignment vertical="center"/>
    </xf>
    <xf numFmtId="0" fontId="49" fillId="13" borderId="49" xfId="1" applyFont="1" applyFill="1" applyBorder="1" applyAlignment="1" applyProtection="1">
      <alignment vertical="center"/>
      <protection locked="0"/>
    </xf>
    <xf numFmtId="0" fontId="64" fillId="0" borderId="20" xfId="0" applyFont="1" applyBorder="1">
      <alignment vertical="center"/>
    </xf>
    <xf numFmtId="0" fontId="64" fillId="0" borderId="14" xfId="0" applyFont="1" applyBorder="1">
      <alignment vertical="center"/>
    </xf>
    <xf numFmtId="0" fontId="64" fillId="0" borderId="15" xfId="0" applyFont="1" applyBorder="1">
      <alignment vertical="center"/>
    </xf>
    <xf numFmtId="0" fontId="64" fillId="0" borderId="16" xfId="0" applyFont="1" applyBorder="1">
      <alignment vertical="center"/>
    </xf>
    <xf numFmtId="0" fontId="64" fillId="0" borderId="14" xfId="0" applyFont="1" applyBorder="1" applyAlignment="1">
      <alignment horizontal="center" vertical="center"/>
    </xf>
    <xf numFmtId="0" fontId="64" fillId="0" borderId="8" xfId="0" applyFont="1" applyBorder="1">
      <alignment vertical="center"/>
    </xf>
    <xf numFmtId="0" fontId="64" fillId="0" borderId="0" xfId="0" applyFont="1" applyBorder="1" applyAlignment="1">
      <alignment horizontal="center" vertical="center"/>
    </xf>
    <xf numFmtId="0" fontId="64" fillId="0" borderId="0" xfId="0" applyFont="1">
      <alignment vertical="center"/>
    </xf>
    <xf numFmtId="0" fontId="64" fillId="0" borderId="0" xfId="0" applyFont="1" applyBorder="1" applyProtection="1">
      <alignment vertical="center"/>
      <protection locked="0"/>
    </xf>
    <xf numFmtId="0" fontId="64" fillId="0" borderId="19" xfId="0" applyFont="1" applyBorder="1">
      <alignment vertical="center"/>
    </xf>
    <xf numFmtId="0" fontId="57" fillId="0" borderId="0" xfId="0" applyFont="1" applyBorder="1" applyAlignment="1" applyProtection="1">
      <alignment horizontal="center" vertical="center"/>
      <protection locked="0"/>
    </xf>
    <xf numFmtId="0" fontId="57" fillId="0" borderId="0" xfId="0" applyFont="1" applyBorder="1" applyAlignment="1">
      <alignment horizontal="center" vertical="center"/>
    </xf>
    <xf numFmtId="0" fontId="57" fillId="0" borderId="15" xfId="0" applyFont="1" applyBorder="1">
      <alignment vertical="center"/>
    </xf>
    <xf numFmtId="0" fontId="57" fillId="0" borderId="8" xfId="0" applyFont="1" applyBorder="1">
      <alignment vertical="center"/>
    </xf>
    <xf numFmtId="0" fontId="13" fillId="0" borderId="124" xfId="0" applyFont="1" applyBorder="1">
      <alignment vertical="center"/>
    </xf>
    <xf numFmtId="0" fontId="23" fillId="0" borderId="49" xfId="1" applyFont="1" applyBorder="1" applyProtection="1">
      <alignment vertical="center"/>
      <protection locked="0"/>
    </xf>
    <xf numFmtId="0" fontId="10" fillId="0" borderId="0" xfId="0" applyFont="1" applyAlignment="1">
      <alignment horizontal="left" vertical="top" wrapText="1" indent="2"/>
    </xf>
    <xf numFmtId="0" fontId="10" fillId="0" borderId="124" xfId="0" applyFont="1" applyBorder="1" applyAlignment="1">
      <alignment horizontal="left" vertical="top" wrapText="1"/>
    </xf>
    <xf numFmtId="0" fontId="11" fillId="0" borderId="37" xfId="0" applyFont="1" applyBorder="1" applyAlignment="1">
      <alignment horizontal="left" vertical="top" wrapText="1"/>
    </xf>
    <xf numFmtId="0" fontId="11" fillId="0" borderId="51" xfId="0" applyFont="1" applyBorder="1" applyAlignment="1">
      <alignment horizontal="left" vertical="top" wrapText="1"/>
    </xf>
    <xf numFmtId="0" fontId="11" fillId="0" borderId="53" xfId="0" applyFont="1" applyBorder="1" applyAlignment="1">
      <alignment horizontal="left" vertical="top" wrapText="1"/>
    </xf>
    <xf numFmtId="0" fontId="11" fillId="0" borderId="0" xfId="0" applyFont="1" applyBorder="1" applyAlignment="1">
      <alignment horizontal="left" vertical="top" wrapText="1"/>
    </xf>
    <xf numFmtId="0" fontId="11" fillId="0" borderId="58" xfId="0" applyFont="1" applyBorder="1" applyAlignment="1">
      <alignment horizontal="left" vertical="top" wrapText="1"/>
    </xf>
    <xf numFmtId="0" fontId="11" fillId="0" borderId="123" xfId="0" applyFont="1" applyBorder="1" applyAlignment="1">
      <alignment horizontal="left" vertical="top" wrapText="1"/>
    </xf>
    <xf numFmtId="0" fontId="11" fillId="0" borderId="49" xfId="0" applyFont="1" applyBorder="1" applyAlignment="1">
      <alignment horizontal="left" vertical="top" wrapText="1"/>
    </xf>
    <xf numFmtId="0" fontId="11" fillId="0" borderId="177" xfId="0" applyFont="1" applyBorder="1" applyAlignment="1">
      <alignment horizontal="left" vertical="top" wrapText="1"/>
    </xf>
    <xf numFmtId="0" fontId="48" fillId="0" borderId="0" xfId="0" applyFont="1" applyAlignment="1">
      <alignment horizontal="left" vertical="top" wrapText="1"/>
    </xf>
    <xf numFmtId="0" fontId="10" fillId="0" borderId="0" xfId="0" applyFont="1" applyAlignment="1">
      <alignment horizontal="left" vertical="top" wrapText="1" indent="1"/>
    </xf>
    <xf numFmtId="0" fontId="11" fillId="0" borderId="0" xfId="0" applyFont="1" applyAlignment="1">
      <alignment horizontal="left" vertical="top" wrapText="1" indent="1"/>
    </xf>
    <xf numFmtId="0" fontId="15" fillId="0" borderId="0" xfId="0" applyFont="1" applyAlignment="1">
      <alignment horizontal="justify" vertical="top" wrapText="1"/>
    </xf>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0" borderId="45" xfId="0" applyFont="1" applyBorder="1" applyAlignment="1">
      <alignment horizontal="center" vertical="center" wrapText="1" shrinkToFit="1"/>
    </xf>
    <xf numFmtId="0" fontId="14" fillId="0" borderId="46" xfId="0" applyFont="1" applyBorder="1" applyAlignment="1">
      <alignment horizontal="center" vertical="center" wrapText="1" shrinkToFit="1"/>
    </xf>
    <xf numFmtId="0" fontId="14" fillId="0" borderId="47" xfId="0" applyFont="1" applyBorder="1" applyAlignment="1">
      <alignment horizontal="center" vertical="center" wrapText="1" shrinkToFit="1"/>
    </xf>
    <xf numFmtId="0" fontId="14" fillId="0" borderId="48" xfId="0" applyFont="1" applyBorder="1" applyAlignment="1">
      <alignment horizontal="center" vertical="center" wrapText="1" shrinkToFit="1"/>
    </xf>
    <xf numFmtId="0" fontId="14" fillId="0" borderId="49" xfId="0" applyFont="1" applyBorder="1" applyAlignment="1">
      <alignment horizontal="center" vertical="center" wrapText="1" shrinkToFit="1"/>
    </xf>
    <xf numFmtId="0" fontId="14" fillId="0" borderId="50" xfId="0" applyFont="1" applyBorder="1" applyAlignment="1">
      <alignment horizontal="center" vertical="center" wrapText="1" shrinkToFit="1"/>
    </xf>
    <xf numFmtId="0" fontId="16" fillId="0" borderId="59" xfId="0" applyFont="1" applyBorder="1" applyAlignment="1">
      <alignment horizontal="center" vertical="center" wrapText="1" shrinkToFit="1"/>
    </xf>
    <xf numFmtId="0" fontId="16" fillId="0" borderId="60" xfId="0" applyFont="1" applyBorder="1" applyAlignment="1">
      <alignment horizontal="center" vertical="center" wrapText="1" shrinkToFit="1"/>
    </xf>
    <xf numFmtId="0" fontId="16" fillId="0" borderId="61" xfId="0" applyFont="1" applyBorder="1" applyAlignment="1">
      <alignment horizontal="center" vertical="center" wrapText="1" shrinkToFit="1"/>
    </xf>
    <xf numFmtId="0" fontId="16" fillId="0" borderId="62" xfId="0" applyFont="1" applyBorder="1" applyAlignment="1">
      <alignment horizontal="center" vertical="center" wrapText="1" shrinkToFit="1"/>
    </xf>
    <xf numFmtId="0" fontId="16" fillId="0" borderId="63" xfId="0" applyFont="1" applyBorder="1" applyAlignment="1">
      <alignment horizontal="center" vertical="center" wrapText="1" shrinkToFit="1"/>
    </xf>
    <xf numFmtId="0" fontId="16" fillId="0" borderId="64" xfId="0" applyFont="1" applyBorder="1" applyAlignment="1">
      <alignment horizontal="center" vertical="center" wrapText="1" shrinkToFit="1"/>
    </xf>
    <xf numFmtId="9" fontId="14" fillId="0" borderId="38" xfId="0" applyNumberFormat="1" applyFont="1" applyBorder="1" applyAlignment="1">
      <alignment horizontal="center" vertical="center" wrapText="1" shrinkToFit="1"/>
    </xf>
    <xf numFmtId="9" fontId="14" fillId="0" borderId="8" xfId="0" applyNumberFormat="1" applyFont="1" applyBorder="1" applyAlignment="1">
      <alignment horizontal="center" vertical="center" wrapText="1" shrinkToFit="1"/>
    </xf>
    <xf numFmtId="9" fontId="14" fillId="0" borderId="35" xfId="0" applyNumberFormat="1" applyFont="1" applyBorder="1" applyAlignment="1">
      <alignment horizontal="center" vertical="center" wrapText="1" shrinkToFit="1"/>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0" fillId="0" borderId="2" xfId="0" applyBorder="1" applyAlignment="1">
      <alignment horizontal="center" vertical="center" wrapText="1"/>
    </xf>
    <xf numFmtId="0" fontId="10" fillId="4" borderId="25" xfId="0" applyFont="1" applyFill="1" applyBorder="1" applyAlignment="1">
      <alignment horizontal="center" vertical="center"/>
    </xf>
    <xf numFmtId="0" fontId="10" fillId="4" borderId="27"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27" xfId="0" applyFont="1" applyFill="1" applyBorder="1" applyAlignment="1">
      <alignment horizontal="center" vertical="center"/>
    </xf>
    <xf numFmtId="0" fontId="9" fillId="2" borderId="25" xfId="0" applyFont="1" applyFill="1" applyBorder="1" applyAlignment="1" applyProtection="1">
      <alignment horizontal="center" vertical="center"/>
    </xf>
    <xf numFmtId="0" fontId="23" fillId="0" borderId="26" xfId="0" applyFont="1" applyBorder="1" applyAlignment="1" applyProtection="1">
      <alignment vertical="center"/>
    </xf>
    <xf numFmtId="0" fontId="23" fillId="2" borderId="26" xfId="0" applyFont="1" applyFill="1" applyBorder="1" applyAlignment="1" applyProtection="1">
      <alignment horizontal="right" vertical="center" shrinkToFit="1"/>
    </xf>
    <xf numFmtId="0" fontId="10" fillId="0" borderId="26" xfId="0" applyFont="1" applyBorder="1" applyAlignment="1" applyProtection="1">
      <alignment vertical="center" shrinkToFit="1"/>
    </xf>
    <xf numFmtId="0" fontId="9" fillId="2" borderId="26" xfId="0" applyFont="1" applyFill="1" applyBorder="1" applyAlignment="1" applyProtection="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9" fillId="5" borderId="25" xfId="1" applyFont="1" applyFill="1" applyBorder="1" applyAlignment="1">
      <alignment horizontal="center" vertical="center" shrinkToFit="1"/>
    </xf>
    <xf numFmtId="0" fontId="19" fillId="5" borderId="27" xfId="1" applyFont="1" applyFill="1" applyBorder="1" applyAlignment="1">
      <alignment horizontal="center" vertical="center" shrinkToFit="1"/>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0" xfId="0" applyFont="1" applyFill="1" applyBorder="1" applyAlignment="1">
      <alignment horizontal="center" vertical="center"/>
    </xf>
    <xf numFmtId="0" fontId="17" fillId="6" borderId="8"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15" fillId="9" borderId="25" xfId="0" applyFont="1" applyFill="1" applyBorder="1" applyAlignment="1">
      <alignment horizontal="center" vertical="center"/>
    </xf>
    <xf numFmtId="0" fontId="13" fillId="9" borderId="27" xfId="0" applyFont="1" applyFill="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51"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Border="1" applyAlignment="1">
      <alignment horizontal="center" vertical="center"/>
    </xf>
    <xf numFmtId="0" fontId="26" fillId="0" borderId="58"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52" xfId="0" applyFont="1" applyBorder="1" applyAlignment="1">
      <alignment horizontal="center" vertical="center"/>
    </xf>
    <xf numFmtId="9" fontId="0" fillId="0" borderId="38" xfId="0" applyNumberFormat="1" applyBorder="1" applyAlignment="1">
      <alignment horizontal="center" vertical="center"/>
    </xf>
    <xf numFmtId="9" fontId="0" fillId="0" borderId="8" xfId="0" applyNumberFormat="1" applyBorder="1" applyAlignment="1">
      <alignment horizontal="center" vertical="center"/>
    </xf>
    <xf numFmtId="9" fontId="0" fillId="0" borderId="35" xfId="0" applyNumberFormat="1" applyBorder="1" applyAlignment="1">
      <alignment horizontal="center" vertical="center"/>
    </xf>
    <xf numFmtId="0" fontId="13" fillId="11" borderId="25" xfId="0" applyFont="1" applyFill="1" applyBorder="1" applyAlignment="1">
      <alignment horizontal="center" vertical="center"/>
    </xf>
    <xf numFmtId="0" fontId="13" fillId="11" borderId="27" xfId="0" applyFont="1" applyFill="1" applyBorder="1" applyAlignment="1">
      <alignment horizontal="center" vertical="center"/>
    </xf>
    <xf numFmtId="0" fontId="19" fillId="5" borderId="25" xfId="0" applyFont="1" applyFill="1" applyBorder="1" applyAlignment="1" applyProtection="1">
      <alignment horizontal="right" vertical="center"/>
    </xf>
    <xf numFmtId="0" fontId="19" fillId="5" borderId="27" xfId="0" applyFont="1" applyFill="1" applyBorder="1" applyAlignment="1" applyProtection="1">
      <alignment horizontal="right" vertical="center"/>
    </xf>
    <xf numFmtId="0" fontId="8" fillId="5" borderId="25" xfId="0" applyFont="1" applyFill="1" applyBorder="1" applyAlignment="1" applyProtection="1">
      <alignment horizontal="right" vertical="center"/>
    </xf>
    <xf numFmtId="0" fontId="8" fillId="5" borderId="27" xfId="0" applyFont="1" applyFill="1" applyBorder="1" applyAlignment="1" applyProtection="1">
      <alignment horizontal="right" vertical="center"/>
    </xf>
    <xf numFmtId="0" fontId="14" fillId="10" borderId="25" xfId="0" applyFont="1" applyFill="1" applyBorder="1" applyAlignment="1">
      <alignment horizontal="center" vertical="center"/>
    </xf>
    <xf numFmtId="0" fontId="14" fillId="10" borderId="27" xfId="0" applyFont="1" applyFill="1" applyBorder="1" applyAlignment="1">
      <alignment horizontal="center" vertical="center"/>
    </xf>
    <xf numFmtId="0" fontId="14" fillId="10" borderId="26" xfId="0" applyFont="1" applyFill="1" applyBorder="1" applyAlignment="1">
      <alignment horizontal="center" vertical="center"/>
    </xf>
    <xf numFmtId="0" fontId="21" fillId="10" borderId="26" xfId="0" applyFont="1" applyFill="1" applyBorder="1" applyAlignment="1">
      <alignment horizontal="right" vertical="center"/>
    </xf>
    <xf numFmtId="0" fontId="21" fillId="11" borderId="26" xfId="0" applyFont="1" applyFill="1" applyBorder="1" applyAlignment="1">
      <alignment horizontal="right" vertical="center"/>
    </xf>
    <xf numFmtId="0" fontId="14" fillId="11" borderId="25" xfId="0" applyFont="1" applyFill="1" applyBorder="1" applyAlignment="1">
      <alignment horizontal="center" vertical="center"/>
    </xf>
    <xf numFmtId="0" fontId="14" fillId="11" borderId="27" xfId="0" applyFont="1" applyFill="1" applyBorder="1" applyAlignment="1">
      <alignment horizontal="center" vertical="center"/>
    </xf>
    <xf numFmtId="0" fontId="10" fillId="11" borderId="25" xfId="0" applyFont="1" applyFill="1" applyBorder="1" applyAlignment="1">
      <alignment horizontal="center" vertical="center"/>
    </xf>
    <xf numFmtId="0" fontId="11" fillId="11" borderId="26" xfId="0" applyFont="1" applyFill="1" applyBorder="1" applyAlignment="1">
      <alignment horizontal="center" vertical="center"/>
    </xf>
    <xf numFmtId="0" fontId="28" fillId="0" borderId="77" xfId="0" applyFont="1" applyBorder="1" applyAlignment="1">
      <alignment horizontal="center" vertical="center" wrapText="1" shrinkToFit="1"/>
    </xf>
    <xf numFmtId="0" fontId="28" fillId="0" borderId="78" xfId="0" applyFont="1" applyBorder="1" applyAlignment="1">
      <alignment horizontal="center" vertical="center" wrapText="1" shrinkToFit="1"/>
    </xf>
    <xf numFmtId="0" fontId="28" fillId="0" borderId="79" xfId="0" applyFont="1" applyBorder="1" applyAlignment="1">
      <alignment horizontal="center" vertical="center" wrapText="1" shrinkToFit="1"/>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82" xfId="0" applyFont="1" applyBorder="1" applyAlignment="1">
      <alignment horizontal="center" vertical="center"/>
    </xf>
    <xf numFmtId="9" fontId="14" fillId="0" borderId="37" xfId="0" applyNumberFormat="1" applyFont="1" applyBorder="1" applyAlignment="1">
      <alignment horizontal="center" vertical="center" wrapText="1" shrinkToFit="1"/>
    </xf>
    <xf numFmtId="9" fontId="14" fillId="0" borderId="0" xfId="0" applyNumberFormat="1" applyFont="1" applyBorder="1" applyAlignment="1">
      <alignment horizontal="center" vertical="center" wrapText="1" shrinkToFit="1"/>
    </xf>
    <xf numFmtId="9" fontId="14" fillId="0" borderId="34" xfId="0" applyNumberFormat="1" applyFont="1" applyBorder="1" applyAlignment="1">
      <alignment horizontal="center" vertical="center" wrapText="1" shrinkToFit="1"/>
    </xf>
    <xf numFmtId="0" fontId="28" fillId="0" borderId="74" xfId="0" applyFont="1" applyBorder="1" applyAlignment="1">
      <alignment horizontal="center" vertical="center" wrapText="1" shrinkToFit="1"/>
    </xf>
    <xf numFmtId="0" fontId="28" fillId="0" borderId="75" xfId="0" applyFont="1" applyBorder="1" applyAlignment="1">
      <alignment horizontal="center" vertical="center" wrapText="1" shrinkToFit="1"/>
    </xf>
    <xf numFmtId="0" fontId="28" fillId="0" borderId="76" xfId="0" applyFont="1" applyBorder="1" applyAlignment="1">
      <alignment horizontal="center" vertical="center" wrapText="1" shrinkToFit="1"/>
    </xf>
    <xf numFmtId="0" fontId="22" fillId="11" borderId="25" xfId="0" applyFont="1" applyFill="1" applyBorder="1" applyAlignment="1">
      <alignment horizontal="right" vertical="center"/>
    </xf>
    <xf numFmtId="0" fontId="12" fillId="11" borderId="27" xfId="0" applyFont="1" applyFill="1" applyBorder="1" applyAlignment="1">
      <alignment horizontal="right" vertical="center"/>
    </xf>
    <xf numFmtId="0" fontId="14" fillId="9" borderId="25" xfId="0" applyFont="1" applyFill="1" applyBorder="1" applyAlignment="1">
      <alignment horizontal="right" vertical="center"/>
    </xf>
    <xf numFmtId="0" fontId="14" fillId="9" borderId="27" xfId="0" applyFont="1" applyFill="1" applyBorder="1" applyAlignment="1">
      <alignment horizontal="right" vertical="center"/>
    </xf>
    <xf numFmtId="0" fontId="15" fillId="9" borderId="25" xfId="0" applyFont="1" applyFill="1" applyBorder="1" applyAlignment="1">
      <alignment horizontal="right" vertical="center"/>
    </xf>
    <xf numFmtId="0" fontId="15" fillId="9" borderId="27" xfId="0" applyFont="1" applyFill="1" applyBorder="1" applyAlignment="1">
      <alignment horizontal="right" vertical="center"/>
    </xf>
    <xf numFmtId="0" fontId="15" fillId="5" borderId="25" xfId="0" applyFont="1" applyFill="1" applyBorder="1" applyAlignment="1">
      <alignment horizontal="center" vertical="center"/>
    </xf>
    <xf numFmtId="0" fontId="13" fillId="5" borderId="26" xfId="0" applyFont="1" applyFill="1" applyBorder="1" applyAlignment="1">
      <alignment horizontal="center" vertical="center"/>
    </xf>
    <xf numFmtId="0" fontId="13" fillId="5" borderId="27" xfId="0" applyFont="1" applyFill="1" applyBorder="1" applyAlignment="1">
      <alignment horizontal="center" vertical="center"/>
    </xf>
    <xf numFmtId="9" fontId="0" fillId="0" borderId="54" xfId="0" applyNumberFormat="1" applyBorder="1" applyAlignment="1">
      <alignment horizontal="center" vertical="center"/>
    </xf>
    <xf numFmtId="9" fontId="0" fillId="0" borderId="55" xfId="0" applyNumberFormat="1" applyBorder="1" applyAlignment="1">
      <alignment horizontal="center" vertical="center"/>
    </xf>
    <xf numFmtId="9" fontId="0" fillId="0" borderId="56" xfId="0" applyNumberFormat="1" applyBorder="1" applyAlignment="1">
      <alignment horizontal="center" vertical="center"/>
    </xf>
    <xf numFmtId="0" fontId="27" fillId="9" borderId="25" xfId="0" applyFont="1" applyFill="1" applyBorder="1" applyAlignment="1">
      <alignment horizontal="center" vertical="center"/>
    </xf>
    <xf numFmtId="0" fontId="29" fillId="9" borderId="27" xfId="0" applyFont="1" applyFill="1" applyBorder="1" applyAlignment="1">
      <alignment horizontal="center" vertical="center"/>
    </xf>
    <xf numFmtId="0" fontId="20" fillId="5" borderId="25" xfId="0" applyFont="1" applyFill="1" applyBorder="1" applyAlignment="1" applyProtection="1">
      <alignment horizontal="center" vertical="center"/>
    </xf>
    <xf numFmtId="0" fontId="20" fillId="5" borderId="27" xfId="0" applyFont="1" applyFill="1" applyBorder="1" applyAlignment="1" applyProtection="1">
      <alignment horizontal="center" vertical="center"/>
    </xf>
    <xf numFmtId="0" fontId="19" fillId="4" borderId="25" xfId="0" applyFont="1" applyFill="1" applyBorder="1" applyAlignment="1" applyProtection="1">
      <alignment horizontal="right" vertical="center"/>
    </xf>
    <xf numFmtId="0" fontId="19" fillId="4" borderId="27" xfId="0" applyFont="1" applyFill="1" applyBorder="1" applyAlignment="1" applyProtection="1">
      <alignment horizontal="right" vertical="center"/>
    </xf>
    <xf numFmtId="0" fontId="26" fillId="0" borderId="77"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30" fillId="0" borderId="77" xfId="0" applyFont="1" applyFill="1" applyBorder="1" applyAlignment="1">
      <alignment horizontal="center" vertical="center"/>
    </xf>
    <xf numFmtId="0" fontId="30" fillId="0" borderId="78"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81" xfId="0" applyFont="1" applyFill="1" applyBorder="1" applyAlignment="1">
      <alignment horizontal="center" vertical="center"/>
    </xf>
    <xf numFmtId="0" fontId="30" fillId="0" borderId="82" xfId="0" applyFont="1" applyFill="1" applyBorder="1" applyAlignment="1">
      <alignment horizontal="center" vertical="center"/>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0" fillId="0" borderId="2" xfId="0" applyBorder="1" applyAlignment="1">
      <alignment horizontal="justify" vertical="center" wrapText="1"/>
    </xf>
    <xf numFmtId="0" fontId="14" fillId="0" borderId="7"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6" fillId="0" borderId="39" xfId="0" applyFont="1" applyBorder="1" applyAlignment="1">
      <alignment horizontal="center" vertical="center"/>
    </xf>
    <xf numFmtId="0" fontId="26" fillId="0" borderId="57" xfId="0" applyFont="1" applyBorder="1" applyAlignment="1">
      <alignment horizontal="center" vertical="center"/>
    </xf>
    <xf numFmtId="9" fontId="0" fillId="0" borderId="85" xfId="0" applyNumberFormat="1" applyBorder="1" applyAlignment="1">
      <alignment horizontal="center" vertical="center"/>
    </xf>
    <xf numFmtId="0" fontId="21" fillId="5" borderId="25" xfId="0" applyFont="1" applyFill="1" applyBorder="1" applyAlignment="1">
      <alignment horizontal="center" vertical="center"/>
    </xf>
    <xf numFmtId="0" fontId="14" fillId="5" borderId="26" xfId="0" applyFont="1" applyFill="1" applyBorder="1" applyAlignment="1">
      <alignment horizontal="center" vertical="center"/>
    </xf>
    <xf numFmtId="0" fontId="14" fillId="5" borderId="26" xfId="0" applyFont="1" applyFill="1" applyBorder="1" applyAlignment="1">
      <alignment horizontal="right" vertical="center"/>
    </xf>
    <xf numFmtId="0" fontId="0" fillId="5" borderId="26" xfId="0"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27" fillId="5" borderId="26" xfId="0" applyFont="1" applyFill="1" applyBorder="1" applyAlignment="1">
      <alignment horizontal="right" vertical="center"/>
    </xf>
    <xf numFmtId="0" fontId="29" fillId="5" borderId="26" xfId="0" applyFont="1" applyFill="1" applyBorder="1" applyAlignment="1">
      <alignment horizontal="right" vertical="center"/>
    </xf>
    <xf numFmtId="0" fontId="26" fillId="0" borderId="80" xfId="0" applyFont="1" applyBorder="1" applyAlignment="1">
      <alignment horizontal="center" vertical="center"/>
    </xf>
    <xf numFmtId="0" fontId="26" fillId="0" borderId="81" xfId="0" applyFont="1" applyBorder="1" applyAlignment="1">
      <alignment horizontal="center" vertical="center"/>
    </xf>
    <xf numFmtId="0" fontId="26" fillId="0" borderId="82" xfId="0" applyFont="1" applyBorder="1" applyAlignment="1">
      <alignment horizontal="center" vertical="center"/>
    </xf>
    <xf numFmtId="0" fontId="52" fillId="0" borderId="124" xfId="0" applyFont="1" applyBorder="1" applyAlignment="1" applyProtection="1">
      <alignment horizontal="left" vertical="top" wrapText="1"/>
      <protection locked="0"/>
    </xf>
    <xf numFmtId="0" fontId="48" fillId="0" borderId="37" xfId="0" applyFont="1" applyBorder="1" applyAlignment="1" applyProtection="1">
      <alignment horizontal="left" vertical="top" wrapText="1"/>
      <protection locked="0"/>
    </xf>
    <xf numFmtId="0" fontId="48" fillId="0" borderId="51" xfId="0" applyFont="1" applyBorder="1" applyAlignment="1" applyProtection="1">
      <alignment horizontal="left" vertical="top" wrapText="1"/>
      <protection locked="0"/>
    </xf>
    <xf numFmtId="0" fontId="48" fillId="0" borderId="53" xfId="0" applyFont="1" applyBorder="1" applyAlignment="1" applyProtection="1">
      <alignment horizontal="left" vertical="top" wrapText="1"/>
      <protection locked="0"/>
    </xf>
    <xf numFmtId="0" fontId="48" fillId="0" borderId="0" xfId="0" applyFont="1" applyBorder="1" applyAlignment="1" applyProtection="1">
      <alignment horizontal="left" vertical="top" wrapText="1"/>
      <protection locked="0"/>
    </xf>
    <xf numFmtId="0" fontId="48" fillId="0" borderId="58" xfId="0" applyFont="1" applyBorder="1" applyAlignment="1" applyProtection="1">
      <alignment horizontal="left" vertical="top" wrapText="1"/>
      <protection locked="0"/>
    </xf>
    <xf numFmtId="0" fontId="48" fillId="0" borderId="123" xfId="0" applyFont="1" applyBorder="1" applyAlignment="1" applyProtection="1">
      <alignment horizontal="left" vertical="top" wrapText="1"/>
      <protection locked="0"/>
    </xf>
    <xf numFmtId="0" fontId="48" fillId="0" borderId="49" xfId="0" applyFont="1" applyBorder="1" applyAlignment="1" applyProtection="1">
      <alignment horizontal="left" vertical="top" wrapText="1"/>
      <protection locked="0"/>
    </xf>
    <xf numFmtId="0" fontId="48" fillId="0" borderId="177" xfId="0" applyFont="1" applyBorder="1" applyAlignment="1" applyProtection="1">
      <alignment horizontal="left" vertical="top" wrapText="1"/>
      <protection locked="0"/>
    </xf>
    <xf numFmtId="0" fontId="23" fillId="0" borderId="49" xfId="1" applyFont="1" applyBorder="1" applyAlignment="1" applyProtection="1">
      <alignment horizontal="left" vertical="center"/>
      <protection locked="0"/>
    </xf>
    <xf numFmtId="0" fontId="49" fillId="0" borderId="49" xfId="1" applyFont="1" applyBorder="1" applyAlignment="1" applyProtection="1">
      <alignment horizontal="left" vertical="center"/>
      <protection locked="0"/>
    </xf>
    <xf numFmtId="0" fontId="53" fillId="0" borderId="53" xfId="0" applyFont="1" applyBorder="1" applyAlignment="1">
      <alignment horizontal="left" vertical="center" wrapText="1"/>
    </xf>
    <xf numFmtId="0" fontId="53" fillId="0" borderId="0" xfId="0" applyFont="1" applyBorder="1" applyAlignment="1">
      <alignment horizontal="left" vertical="center" wrapText="1"/>
    </xf>
    <xf numFmtId="0" fontId="53" fillId="0" borderId="58" xfId="0" applyFont="1" applyBorder="1" applyAlignment="1">
      <alignment horizontal="left" vertical="center" wrapText="1"/>
    </xf>
    <xf numFmtId="0" fontId="53" fillId="0" borderId="123" xfId="0" applyFont="1" applyBorder="1" applyAlignment="1">
      <alignment horizontal="left" vertical="center" wrapText="1"/>
    </xf>
    <xf numFmtId="0" fontId="53" fillId="0" borderId="49" xfId="0" applyFont="1" applyBorder="1" applyAlignment="1">
      <alignment horizontal="left" vertical="center" wrapText="1"/>
    </xf>
    <xf numFmtId="0" fontId="53" fillId="0" borderId="177" xfId="0" applyFont="1" applyBorder="1" applyAlignment="1">
      <alignment horizontal="left" vertical="center" wrapText="1"/>
    </xf>
    <xf numFmtId="0" fontId="53" fillId="0" borderId="124" xfId="0" applyFont="1" applyBorder="1" applyAlignment="1">
      <alignment horizontal="left" vertical="center" shrinkToFit="1"/>
    </xf>
    <xf numFmtId="0" fontId="53" fillId="0" borderId="37" xfId="0" applyFont="1" applyBorder="1" applyAlignment="1">
      <alignment horizontal="left" vertical="center" shrinkToFit="1"/>
    </xf>
    <xf numFmtId="0" fontId="53" fillId="0" borderId="51" xfId="0" applyFont="1" applyBorder="1" applyAlignment="1">
      <alignment horizontal="left" vertical="center" shrinkToFit="1"/>
    </xf>
    <xf numFmtId="0" fontId="56" fillId="0" borderId="124" xfId="0" applyFont="1" applyBorder="1" applyAlignment="1" applyProtection="1">
      <alignment horizontal="left" vertical="top" wrapText="1"/>
      <protection locked="0"/>
    </xf>
    <xf numFmtId="0" fontId="56" fillId="0" borderId="37" xfId="0" applyFont="1" applyBorder="1" applyAlignment="1" applyProtection="1">
      <alignment horizontal="left" vertical="top" wrapText="1"/>
      <protection locked="0"/>
    </xf>
    <xf numFmtId="0" fontId="56" fillId="0" borderId="51" xfId="0" applyFont="1" applyBorder="1" applyAlignment="1" applyProtection="1">
      <alignment horizontal="left" vertical="top" wrapText="1"/>
      <protection locked="0"/>
    </xf>
    <xf numFmtId="0" fontId="56" fillId="0" borderId="53" xfId="0" applyFont="1" applyBorder="1" applyAlignment="1" applyProtection="1">
      <alignment horizontal="left" vertical="top" wrapText="1"/>
      <protection locked="0"/>
    </xf>
    <xf numFmtId="0" fontId="56" fillId="0" borderId="0" xfId="0" applyFont="1" applyBorder="1" applyAlignment="1" applyProtection="1">
      <alignment horizontal="left" vertical="top" wrapText="1"/>
      <protection locked="0"/>
    </xf>
    <xf numFmtId="0" fontId="56" fillId="0" borderId="58" xfId="0" applyFont="1" applyBorder="1" applyAlignment="1" applyProtection="1">
      <alignment horizontal="left" vertical="top" wrapText="1"/>
      <protection locked="0"/>
    </xf>
    <xf numFmtId="0" fontId="56" fillId="0" borderId="123" xfId="0" applyFont="1" applyBorder="1" applyAlignment="1" applyProtection="1">
      <alignment horizontal="left" vertical="top" wrapText="1"/>
      <protection locked="0"/>
    </xf>
    <xf numFmtId="0" fontId="56" fillId="0" borderId="49" xfId="0" applyFont="1" applyBorder="1" applyAlignment="1" applyProtection="1">
      <alignment horizontal="left" vertical="top" wrapText="1"/>
      <protection locked="0"/>
    </xf>
    <xf numFmtId="0" fontId="56" fillId="0" borderId="177" xfId="0" applyFont="1" applyBorder="1" applyAlignment="1" applyProtection="1">
      <alignment horizontal="left" vertical="top" wrapText="1"/>
      <protection locked="0"/>
    </xf>
    <xf numFmtId="0" fontId="0" fillId="0" borderId="101" xfId="0" applyBorder="1" applyAlignment="1">
      <alignment horizontal="right" vertical="center"/>
    </xf>
    <xf numFmtId="0" fontId="0" fillId="0" borderId="145" xfId="0" applyBorder="1" applyAlignment="1">
      <alignment horizontal="center" vertical="center"/>
    </xf>
    <xf numFmtId="0" fontId="0" fillId="0" borderId="0" xfId="0"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89" xfId="0" applyNumberFormat="1" applyBorder="1" applyAlignment="1">
      <alignment horizontal="center" vertical="center"/>
    </xf>
    <xf numFmtId="49" fontId="0" fillId="0" borderId="7" xfId="0" applyNumberFormat="1" applyBorder="1" applyAlignment="1">
      <alignment horizontal="center" vertical="center"/>
    </xf>
    <xf numFmtId="49" fontId="0" fillId="0" borderId="0" xfId="0" applyNumberFormat="1" applyBorder="1" applyAlignment="1">
      <alignment horizontal="center" vertical="center"/>
    </xf>
    <xf numFmtId="49" fontId="0" fillId="0" borderId="58" xfId="0" applyNumberFormat="1"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0" fontId="0" fillId="0" borderId="95" xfId="0" applyBorder="1" applyAlignment="1">
      <alignment horizontal="center" vertical="center"/>
    </xf>
    <xf numFmtId="0" fontId="0" fillId="0" borderId="104"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41" xfId="0" applyBorder="1" applyAlignment="1">
      <alignment horizontal="center" vertical="center"/>
    </xf>
    <xf numFmtId="0" fontId="0" fillId="0" borderId="4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12" borderId="32" xfId="0" applyFill="1"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0" fillId="0" borderId="32" xfId="0" applyBorder="1" applyAlignment="1">
      <alignment horizontal="center" vertical="center" wrapText="1"/>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21" fillId="0" borderId="0" xfId="0" applyFont="1" applyAlignment="1">
      <alignment horizontal="center" vertical="center"/>
    </xf>
    <xf numFmtId="0" fontId="0" fillId="0" borderId="0" xfId="0" applyAlignment="1">
      <alignment horizontal="left" vertical="top" wrapText="1"/>
    </xf>
    <xf numFmtId="0" fontId="40" fillId="0" borderId="204" xfId="1" applyFont="1" applyBorder="1" applyAlignment="1" applyProtection="1">
      <alignment horizontal="left" vertical="center" wrapText="1" shrinkToFit="1"/>
    </xf>
    <xf numFmtId="0" fontId="37" fillId="0" borderId="204" xfId="1" applyFont="1" applyBorder="1" applyAlignment="1" applyProtection="1">
      <alignment horizontal="center" vertical="center"/>
    </xf>
    <xf numFmtId="0" fontId="43" fillId="0" borderId="0" xfId="1" applyFont="1" applyFill="1" applyBorder="1" applyAlignment="1">
      <alignment horizontal="justify" vertical="center" wrapText="1"/>
    </xf>
    <xf numFmtId="9" fontId="42" fillId="0" borderId="167" xfId="1" applyNumberFormat="1" applyFont="1" applyBorder="1" applyAlignment="1" applyProtection="1">
      <alignment horizontal="center" vertical="center"/>
    </xf>
    <xf numFmtId="9" fontId="42" fillId="0" borderId="168" xfId="1" applyNumberFormat="1" applyFont="1" applyBorder="1" applyAlignment="1" applyProtection="1">
      <alignment horizontal="center" vertical="center"/>
    </xf>
    <xf numFmtId="9" fontId="42" fillId="0" borderId="171" xfId="1" applyNumberFormat="1" applyFont="1" applyBorder="1" applyAlignment="1" applyProtection="1">
      <alignment horizontal="center" vertical="center"/>
    </xf>
    <xf numFmtId="9" fontId="42" fillId="0" borderId="170" xfId="1" applyNumberFormat="1" applyFont="1" applyBorder="1" applyAlignment="1" applyProtection="1">
      <alignment horizontal="center" vertical="center"/>
    </xf>
    <xf numFmtId="9" fontId="37" fillId="0" borderId="123" xfId="1" applyNumberFormat="1" applyFont="1" applyBorder="1" applyAlignment="1" applyProtection="1">
      <alignment horizontal="center" vertical="center"/>
    </xf>
    <xf numFmtId="9" fontId="37" fillId="0" borderId="49" xfId="1" applyNumberFormat="1" applyFont="1" applyBorder="1" applyAlignment="1" applyProtection="1">
      <alignment horizontal="center" vertical="center"/>
    </xf>
    <xf numFmtId="9" fontId="37" fillId="0" borderId="172" xfId="1" applyNumberFormat="1" applyFont="1" applyBorder="1" applyAlignment="1" applyProtection="1">
      <alignment horizontal="center" vertical="center"/>
    </xf>
    <xf numFmtId="9" fontId="37" fillId="0" borderId="173" xfId="1" applyNumberFormat="1" applyFont="1" applyBorder="1" applyAlignment="1" applyProtection="1">
      <alignment horizontal="center" vertical="center"/>
    </xf>
    <xf numFmtId="9" fontId="37" fillId="0" borderId="174" xfId="1" applyNumberFormat="1" applyFont="1" applyBorder="1" applyAlignment="1" applyProtection="1">
      <alignment horizontal="center" vertical="center"/>
    </xf>
    <xf numFmtId="9" fontId="37" fillId="0" borderId="175" xfId="1" applyNumberFormat="1" applyFont="1" applyBorder="1" applyAlignment="1" applyProtection="1">
      <alignment horizontal="center" vertical="center"/>
    </xf>
    <xf numFmtId="9" fontId="37" fillId="0" borderId="176" xfId="1" applyNumberFormat="1" applyFont="1" applyBorder="1" applyAlignment="1" applyProtection="1">
      <alignment horizontal="center" vertical="center"/>
    </xf>
    <xf numFmtId="9" fontId="42" fillId="0" borderId="169" xfId="1" applyNumberFormat="1" applyFont="1" applyBorder="1" applyAlignment="1" applyProtection="1">
      <alignment horizontal="center" vertical="center"/>
    </xf>
    <xf numFmtId="0" fontId="40" fillId="0" borderId="204" xfId="1" applyFont="1" applyBorder="1" applyAlignment="1" applyProtection="1">
      <alignment horizontal="center" vertical="center" shrinkToFit="1"/>
    </xf>
    <xf numFmtId="0" fontId="38" fillId="0" borderId="0" xfId="1" applyFont="1" applyAlignment="1" applyProtection="1">
      <alignment horizontal="left" vertical="center" wrapText="1"/>
    </xf>
    <xf numFmtId="0" fontId="38" fillId="0" borderId="0" xfId="1" applyFont="1" applyAlignment="1" applyProtection="1">
      <alignment horizontal="left" vertical="center"/>
    </xf>
    <xf numFmtId="0" fontId="39" fillId="0" borderId="32" xfId="1" applyFont="1" applyBorder="1" applyAlignment="1" applyProtection="1">
      <alignment horizontal="center" vertical="center"/>
    </xf>
    <xf numFmtId="0" fontId="37" fillId="0" borderId="32" xfId="1" applyFont="1" applyBorder="1" applyAlignment="1" applyProtection="1">
      <alignment horizontal="center" vertical="center" wrapText="1"/>
    </xf>
    <xf numFmtId="0" fontId="37" fillId="0" borderId="32" xfId="1" applyFont="1" applyBorder="1" applyAlignment="1" applyProtection="1">
      <alignment horizontal="center" vertical="center"/>
    </xf>
    <xf numFmtId="0" fontId="41" fillId="0" borderId="32" xfId="1" applyFont="1" applyBorder="1" applyAlignment="1" applyProtection="1">
      <alignment horizontal="center" vertical="center"/>
    </xf>
    <xf numFmtId="0" fontId="41" fillId="0" borderId="25" xfId="1" applyFont="1" applyBorder="1" applyAlignment="1" applyProtection="1">
      <alignment horizontal="center" vertical="center"/>
    </xf>
    <xf numFmtId="0" fontId="41" fillId="0" borderId="166" xfId="1" applyFont="1" applyBorder="1" applyAlignment="1" applyProtection="1">
      <alignment horizontal="center" vertical="center"/>
    </xf>
    <xf numFmtId="0" fontId="37" fillId="0" borderId="49" xfId="1" applyFont="1" applyBorder="1" applyAlignment="1" applyProtection="1">
      <alignment horizontal="center" vertical="center"/>
    </xf>
    <xf numFmtId="0" fontId="37" fillId="0" borderId="0" xfId="1" applyFont="1" applyBorder="1" applyAlignment="1" applyProtection="1">
      <alignment horizontal="right" vertical="center"/>
    </xf>
    <xf numFmtId="0" fontId="37" fillId="0" borderId="0" xfId="1" applyFont="1" applyBorder="1" applyAlignment="1" applyProtection="1">
      <alignment horizontal="center" vertical="center"/>
      <protection locked="0"/>
    </xf>
    <xf numFmtId="0" fontId="0" fillId="0" borderId="178" xfId="0" applyBorder="1" applyAlignment="1">
      <alignment horizontal="center" vertical="center"/>
    </xf>
    <xf numFmtId="0" fontId="0" fillId="0" borderId="181" xfId="0" applyBorder="1" applyAlignment="1">
      <alignment horizontal="center" vertical="center"/>
    </xf>
    <xf numFmtId="0" fontId="0" fillId="0" borderId="186" xfId="0" applyBorder="1" applyAlignment="1">
      <alignment horizontal="center" vertical="center"/>
    </xf>
    <xf numFmtId="9" fontId="31" fillId="0" borderId="164" xfId="1" applyNumberFormat="1" applyFont="1" applyBorder="1" applyAlignment="1" applyProtection="1">
      <alignment horizontal="center" vertical="center"/>
    </xf>
    <xf numFmtId="9" fontId="31" fillId="0" borderId="123" xfId="1" applyNumberFormat="1" applyFont="1" applyBorder="1" applyAlignment="1" applyProtection="1">
      <alignment horizontal="center" vertical="center"/>
    </xf>
    <xf numFmtId="9" fontId="0" fillId="0" borderId="32" xfId="0" applyNumberFormat="1" applyBorder="1" applyAlignment="1">
      <alignment horizontal="center" vertical="center"/>
    </xf>
    <xf numFmtId="9" fontId="0" fillId="0" borderId="25" xfId="0" applyNumberFormat="1" applyBorder="1" applyAlignment="1">
      <alignment horizontal="center" vertical="center"/>
    </xf>
    <xf numFmtId="9" fontId="31" fillId="0" borderId="194" xfId="1" applyNumberFormat="1" applyFont="1" applyBorder="1" applyAlignment="1" applyProtection="1">
      <alignment horizontal="center" vertical="center"/>
    </xf>
    <xf numFmtId="9" fontId="31" fillId="0" borderId="195" xfId="1" applyNumberFormat="1" applyFont="1" applyBorder="1" applyAlignment="1" applyProtection="1">
      <alignment horizontal="center" vertical="center"/>
    </xf>
    <xf numFmtId="9" fontId="31" fillId="0" borderId="177" xfId="1" applyNumberFormat="1" applyFont="1" applyBorder="1" applyAlignment="1" applyProtection="1">
      <alignment horizontal="center" vertical="center"/>
    </xf>
    <xf numFmtId="0" fontId="5" fillId="0" borderId="32" xfId="1" applyBorder="1" applyAlignment="1" applyProtection="1">
      <alignment horizontal="center" vertical="center"/>
    </xf>
    <xf numFmtId="0" fontId="5" fillId="0" borderId="182" xfId="1" applyBorder="1" applyAlignment="1" applyProtection="1">
      <alignment horizontal="center" vertical="center"/>
    </xf>
    <xf numFmtId="0" fontId="0" fillId="0" borderId="187" xfId="0" applyBorder="1" applyAlignment="1">
      <alignment horizontal="center" vertical="center"/>
    </xf>
    <xf numFmtId="0" fontId="0" fillId="0" borderId="189" xfId="0" applyBorder="1" applyAlignment="1">
      <alignment horizontal="center" vertical="center"/>
    </xf>
    <xf numFmtId="0" fontId="0" fillId="0" borderId="192" xfId="0" applyBorder="1" applyAlignment="1">
      <alignment horizontal="center" vertical="center"/>
    </xf>
    <xf numFmtId="0" fontId="0" fillId="0" borderId="190" xfId="0" applyBorder="1" applyAlignment="1">
      <alignment horizontal="center" vertical="center"/>
    </xf>
    <xf numFmtId="0" fontId="0" fillId="0" borderId="193" xfId="0" applyBorder="1" applyAlignment="1">
      <alignment horizontal="center" vertical="center"/>
    </xf>
    <xf numFmtId="9" fontId="31" fillId="0" borderId="149" xfId="1" applyNumberFormat="1" applyFont="1" applyBorder="1" applyAlignment="1" applyProtection="1">
      <alignment horizontal="center" vertical="center"/>
    </xf>
    <xf numFmtId="9" fontId="0" fillId="0" borderId="196" xfId="0" applyNumberFormat="1" applyBorder="1" applyAlignment="1">
      <alignment horizontal="center" vertical="center"/>
    </xf>
    <xf numFmtId="9" fontId="0" fillId="0" borderId="197" xfId="0" applyNumberFormat="1" applyBorder="1" applyAlignment="1">
      <alignment horizontal="center" vertical="center"/>
    </xf>
    <xf numFmtId="9" fontId="0" fillId="0" borderId="27" xfId="0" applyNumberFormat="1" applyBorder="1" applyAlignment="1">
      <alignment horizontal="center" vertical="center"/>
    </xf>
    <xf numFmtId="9" fontId="0" fillId="0" borderId="182" xfId="0" applyNumberFormat="1" applyBorder="1" applyAlignment="1">
      <alignment horizontal="center" vertical="center"/>
    </xf>
    <xf numFmtId="0" fontId="0" fillId="0" borderId="188" xfId="0" applyBorder="1" applyAlignment="1">
      <alignment horizontal="center" vertical="center"/>
    </xf>
    <xf numFmtId="9" fontId="31" fillId="0" borderId="32" xfId="1" applyNumberFormat="1" applyFont="1" applyBorder="1" applyAlignment="1" applyProtection="1">
      <alignment horizontal="center" vertical="center"/>
    </xf>
    <xf numFmtId="9" fontId="31" fillId="0" borderId="197" xfId="1" applyNumberFormat="1" applyFont="1" applyBorder="1" applyAlignment="1" applyProtection="1">
      <alignment horizontal="center" vertical="center"/>
    </xf>
    <xf numFmtId="9" fontId="31" fillId="0" borderId="27" xfId="1" applyNumberFormat="1" applyFont="1" applyBorder="1" applyAlignment="1" applyProtection="1">
      <alignment horizontal="center" vertical="center"/>
    </xf>
    <xf numFmtId="9" fontId="31" fillId="0" borderId="182" xfId="1" applyNumberFormat="1" applyFont="1" applyBorder="1" applyAlignment="1" applyProtection="1">
      <alignment horizontal="center" vertical="center"/>
    </xf>
    <xf numFmtId="9" fontId="31" fillId="0" borderId="25" xfId="1" applyNumberFormat="1" applyFont="1" applyBorder="1" applyAlignment="1" applyProtection="1">
      <alignment horizontal="center" vertical="center"/>
    </xf>
    <xf numFmtId="9" fontId="31" fillId="0" borderId="196" xfId="1" applyNumberFormat="1" applyFont="1" applyBorder="1" applyAlignment="1" applyProtection="1">
      <alignment horizontal="center" vertical="center"/>
    </xf>
    <xf numFmtId="9" fontId="0" fillId="0" borderId="198" xfId="0" applyNumberFormat="1" applyBorder="1" applyAlignment="1">
      <alignment horizontal="center" vertical="center"/>
    </xf>
    <xf numFmtId="9" fontId="0" fillId="0" borderId="26" xfId="0" applyNumberFormat="1" applyBorder="1" applyAlignment="1">
      <alignment horizontal="center" vertical="center"/>
    </xf>
    <xf numFmtId="9" fontId="0" fillId="0" borderId="200" xfId="0" applyNumberFormat="1" applyBorder="1" applyAlignment="1">
      <alignment horizontal="center" vertical="center"/>
    </xf>
    <xf numFmtId="9" fontId="0" fillId="0" borderId="199" xfId="0" applyNumberFormat="1" applyBorder="1" applyAlignment="1">
      <alignment horizontal="center" vertical="center"/>
    </xf>
    <xf numFmtId="0" fontId="0" fillId="0" borderId="179" xfId="0" applyBorder="1" applyAlignment="1">
      <alignment horizontal="center" vertical="center" wrapText="1"/>
    </xf>
    <xf numFmtId="0" fontId="0" fillId="0" borderId="179" xfId="0" applyBorder="1" applyAlignment="1">
      <alignment horizontal="center" vertical="center"/>
    </xf>
    <xf numFmtId="0" fontId="0" fillId="0" borderId="180" xfId="0" applyBorder="1" applyAlignment="1">
      <alignment horizontal="center" vertical="center"/>
    </xf>
    <xf numFmtId="9" fontId="33" fillId="0" borderId="32" xfId="0" applyNumberFormat="1" applyFont="1" applyBorder="1" applyAlignment="1">
      <alignment horizontal="center" vertical="center"/>
    </xf>
    <xf numFmtId="9" fontId="33" fillId="0" borderId="197" xfId="0" applyNumberFormat="1" applyFont="1" applyBorder="1" applyAlignment="1">
      <alignment horizontal="center" vertical="center"/>
    </xf>
    <xf numFmtId="9" fontId="33" fillId="0" borderId="27" xfId="0" applyNumberFormat="1" applyFont="1" applyBorder="1" applyAlignment="1">
      <alignment horizontal="center" vertical="center"/>
    </xf>
    <xf numFmtId="9" fontId="33" fillId="0" borderId="182" xfId="0" applyNumberFormat="1" applyFont="1" applyBorder="1" applyAlignment="1">
      <alignment horizontal="center" vertical="center"/>
    </xf>
    <xf numFmtId="9" fontId="0" fillId="0" borderId="184" xfId="0" applyNumberFormat="1" applyBorder="1" applyAlignment="1">
      <alignment horizontal="center" vertical="center"/>
    </xf>
    <xf numFmtId="9" fontId="0" fillId="0" borderId="131" xfId="0" applyNumberFormat="1" applyBorder="1" applyAlignment="1">
      <alignment horizontal="center" vertical="center"/>
    </xf>
    <xf numFmtId="9" fontId="0" fillId="0" borderId="201" xfId="0" applyNumberFormat="1" applyBorder="1" applyAlignment="1">
      <alignment horizontal="center" vertical="center"/>
    </xf>
    <xf numFmtId="9" fontId="0" fillId="0" borderId="130" xfId="0" applyNumberFormat="1" applyBorder="1" applyAlignment="1">
      <alignment horizontal="center" vertical="center"/>
    </xf>
    <xf numFmtId="9" fontId="0" fillId="0" borderId="191" xfId="0" applyNumberFormat="1" applyBorder="1" applyAlignment="1">
      <alignment horizontal="center" vertical="center"/>
    </xf>
    <xf numFmtId="9" fontId="0" fillId="0" borderId="203" xfId="0" applyNumberFormat="1" applyBorder="1" applyAlignment="1">
      <alignment horizontal="center" vertical="center"/>
    </xf>
    <xf numFmtId="9" fontId="0" fillId="0" borderId="202" xfId="0" applyNumberFormat="1" applyBorder="1" applyAlignment="1">
      <alignment horizontal="center" vertical="center"/>
    </xf>
    <xf numFmtId="9" fontId="33" fillId="0" borderId="25" xfId="0" applyNumberFormat="1" applyFont="1" applyBorder="1" applyAlignment="1">
      <alignment horizontal="center" vertical="center"/>
    </xf>
    <xf numFmtId="9" fontId="33" fillId="0" borderId="196" xfId="0" applyNumberFormat="1" applyFont="1" applyBorder="1" applyAlignment="1">
      <alignment horizontal="center" vertical="center"/>
    </xf>
  </cellXfs>
  <cellStyles count="2">
    <cellStyle name="標準" xfId="0" builtinId="0"/>
    <cellStyle name="標準 2" xfId="1" xr:uid="{00000000-0005-0000-0000-000001000000}"/>
  </cellStyles>
  <dxfs count="1">
    <dxf>
      <fill>
        <patternFill>
          <bgColor theme="7" tint="0.59996337778862885"/>
        </patternFill>
      </fill>
    </dxf>
  </dxfs>
  <tableStyles count="0" defaultTableStyle="TableStyleMedium2" defaultPivotStyle="PivotStyleLight16"/>
  <colors>
    <mruColors>
      <color rgb="FFFF7C80"/>
      <color rgb="FFFF5050"/>
      <color rgb="FFFFFF99"/>
      <color rgb="FFFFFBEF"/>
      <color rgb="FFFFFFE5"/>
      <color rgb="FFFF9999"/>
      <color rgb="FFFF99CC"/>
      <color rgb="FFCCFFFF"/>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24708681842786"/>
          <c:y val="0.11798209373262501"/>
          <c:w val="0.71086573322303592"/>
          <c:h val="0.78916825923181377"/>
        </c:manualLayout>
      </c:layout>
      <c:radarChart>
        <c:radarStyle val="marker"/>
        <c:varyColors val="0"/>
        <c:ser>
          <c:idx val="0"/>
          <c:order val="0"/>
          <c:spPr>
            <a:ln w="9525" cap="rnd">
              <a:solidFill>
                <a:schemeClr val="accent5">
                  <a:lumMod val="75000"/>
                  <a:alpha val="60000"/>
                </a:schemeClr>
              </a:solidFill>
              <a:round/>
            </a:ln>
            <a:effectLst/>
          </c:spPr>
          <c:marker>
            <c:symbol val="none"/>
          </c:marker>
          <c:cat>
            <c:strRef>
              <c:f>ポートフォリオ!$C$17:$H$17</c:f>
              <c:strCache>
                <c:ptCount val="6"/>
                <c:pt idx="0">
                  <c:v>A</c:v>
                </c:pt>
                <c:pt idx="1">
                  <c:v>B</c:v>
                </c:pt>
                <c:pt idx="2">
                  <c:v>C</c:v>
                </c:pt>
                <c:pt idx="3">
                  <c:v>D</c:v>
                </c:pt>
                <c:pt idx="4">
                  <c:v>E</c:v>
                </c:pt>
                <c:pt idx="5">
                  <c:v>F</c:v>
                </c:pt>
              </c:strCache>
            </c:strRef>
          </c:cat>
          <c:val>
            <c:numRef>
              <c:f>ポートフォリオ!$C$18:$H$18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588-4F0F-9BBF-852C12065CF2}"/>
            </c:ext>
          </c:extLst>
        </c:ser>
        <c:ser>
          <c:idx val="1"/>
          <c:order val="1"/>
          <c:spPr>
            <a:ln w="15875" cap="rnd">
              <a:solidFill>
                <a:srgbClr val="FF0000">
                  <a:alpha val="60000"/>
                </a:srgbClr>
              </a:solidFill>
              <a:round/>
            </a:ln>
            <a:effectLst/>
          </c:spPr>
          <c:marker>
            <c:symbol val="none"/>
          </c:marker>
          <c:cat>
            <c:strRef>
              <c:f>ポートフォリオ!$C$17:$H$17</c:f>
              <c:strCache>
                <c:ptCount val="6"/>
                <c:pt idx="0">
                  <c:v>A</c:v>
                </c:pt>
                <c:pt idx="1">
                  <c:v>B</c:v>
                </c:pt>
                <c:pt idx="2">
                  <c:v>C</c:v>
                </c:pt>
                <c:pt idx="3">
                  <c:v>D</c:v>
                </c:pt>
                <c:pt idx="4">
                  <c:v>E</c:v>
                </c:pt>
                <c:pt idx="5">
                  <c:v>F</c:v>
                </c:pt>
              </c:strCache>
            </c:strRef>
          </c:cat>
          <c:val>
            <c:numRef>
              <c:f>ポートフォリオ!$C$19:$H$19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588-4F0F-9BBF-852C12065CF2}"/>
            </c:ext>
          </c:extLst>
        </c:ser>
        <c:dLbls>
          <c:showLegendKey val="0"/>
          <c:showVal val="0"/>
          <c:showCatName val="0"/>
          <c:showSerName val="0"/>
          <c:showPercent val="0"/>
          <c:showBubbleSize val="0"/>
        </c:dLbls>
        <c:axId val="556988944"/>
        <c:axId val="548784048"/>
      </c:radarChart>
      <c:catAx>
        <c:axId val="55698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8784048"/>
        <c:crosses val="autoZero"/>
        <c:auto val="1"/>
        <c:lblAlgn val="ctr"/>
        <c:lblOffset val="100"/>
        <c:noMultiLvlLbl val="0"/>
      </c:catAx>
      <c:valAx>
        <c:axId val="548784048"/>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55698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08564028389788"/>
          <c:y val="0.12746908295281584"/>
          <c:w val="0.74213282204805631"/>
          <c:h val="0.78706002663622532"/>
        </c:manualLayout>
      </c:layout>
      <c:radarChart>
        <c:radarStyle val="marker"/>
        <c:varyColors val="0"/>
        <c:ser>
          <c:idx val="0"/>
          <c:order val="0"/>
          <c:spPr>
            <a:ln w="9525" cap="rnd">
              <a:solidFill>
                <a:schemeClr val="accent5">
                  <a:lumMod val="75000"/>
                  <a:alpha val="60000"/>
                </a:schemeClr>
              </a:solidFill>
              <a:round/>
            </a:ln>
            <a:effectLst/>
          </c:spPr>
          <c:marker>
            <c:symbol val="none"/>
          </c:marker>
          <c:cat>
            <c:strRef>
              <c:f>ポートフォリオ!$C$21:$I$21</c:f>
              <c:strCache>
                <c:ptCount val="7"/>
                <c:pt idx="0">
                  <c:v>自律性</c:v>
                </c:pt>
                <c:pt idx="1">
                  <c:v>社会性</c:v>
                </c:pt>
                <c:pt idx="2">
                  <c:v>地域・国際性</c:v>
                </c:pt>
                <c:pt idx="3">
                  <c:v>コミュニケーション</c:v>
                </c:pt>
                <c:pt idx="4">
                  <c:v>情報リテラシー</c:v>
                </c:pt>
                <c:pt idx="5">
                  <c:v>問題解決能力</c:v>
                </c:pt>
                <c:pt idx="6">
                  <c:v>専門性</c:v>
                </c:pt>
              </c:strCache>
            </c:strRef>
          </c:cat>
          <c:val>
            <c:numRef>
              <c:f>ポートフォリオ!$C$22:$I$22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B92-49D2-A29F-99308AECBD04}"/>
            </c:ext>
          </c:extLst>
        </c:ser>
        <c:ser>
          <c:idx val="1"/>
          <c:order val="1"/>
          <c:spPr>
            <a:ln w="15875" cap="rnd">
              <a:solidFill>
                <a:srgbClr val="FF0000">
                  <a:alpha val="60000"/>
                </a:srgbClr>
              </a:solidFill>
              <a:round/>
            </a:ln>
            <a:effectLst/>
          </c:spPr>
          <c:marker>
            <c:symbol val="none"/>
          </c:marker>
          <c:cat>
            <c:strRef>
              <c:f>ポートフォリオ!$C$21:$I$21</c:f>
              <c:strCache>
                <c:ptCount val="7"/>
                <c:pt idx="0">
                  <c:v>自律性</c:v>
                </c:pt>
                <c:pt idx="1">
                  <c:v>社会性</c:v>
                </c:pt>
                <c:pt idx="2">
                  <c:v>地域・国際性</c:v>
                </c:pt>
                <c:pt idx="3">
                  <c:v>コミュニケーション</c:v>
                </c:pt>
                <c:pt idx="4">
                  <c:v>情報リテラシー</c:v>
                </c:pt>
                <c:pt idx="5">
                  <c:v>問題解決能力</c:v>
                </c:pt>
                <c:pt idx="6">
                  <c:v>専門性</c:v>
                </c:pt>
              </c:strCache>
            </c:strRef>
          </c:cat>
          <c:val>
            <c:numRef>
              <c:f>ポートフォリオ!$C$23:$I$23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B92-49D2-A29F-99308AECBD04}"/>
            </c:ext>
          </c:extLst>
        </c:ser>
        <c:dLbls>
          <c:showLegendKey val="0"/>
          <c:showVal val="0"/>
          <c:showCatName val="0"/>
          <c:showSerName val="0"/>
          <c:showPercent val="0"/>
          <c:showBubbleSize val="0"/>
        </c:dLbls>
        <c:axId val="688924976"/>
        <c:axId val="890024624"/>
      </c:radarChart>
      <c:catAx>
        <c:axId val="688924976"/>
        <c:scaling>
          <c:orientation val="minMax"/>
        </c:scaling>
        <c:delete val="1"/>
        <c:axPos val="b"/>
        <c:numFmt formatCode="General" sourceLinked="1"/>
        <c:majorTickMark val="none"/>
        <c:minorTickMark val="none"/>
        <c:tickLblPos val="nextTo"/>
        <c:crossAx val="890024624"/>
        <c:crosses val="autoZero"/>
        <c:auto val="1"/>
        <c:lblAlgn val="ctr"/>
        <c:lblOffset val="100"/>
        <c:noMultiLvlLbl val="0"/>
      </c:catAx>
      <c:valAx>
        <c:axId val="890024624"/>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688924976"/>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E$28" lockText="1"/>
</file>

<file path=xl/ctrlProps/ctrlProp10.xml><?xml version="1.0" encoding="utf-8"?>
<formControlPr xmlns="http://schemas.microsoft.com/office/spreadsheetml/2009/9/main" objectType="CheckBox" fmlaLink="$W$25" lockText="1"/>
</file>

<file path=xl/ctrlProps/ctrlProp100.xml><?xml version="1.0" encoding="utf-8"?>
<formControlPr xmlns="http://schemas.microsoft.com/office/spreadsheetml/2009/9/main" objectType="CheckBox" fmlaLink="$Q$21" lockText="1"/>
</file>

<file path=xl/ctrlProps/ctrlProp101.xml><?xml version="1.0" encoding="utf-8"?>
<formControlPr xmlns="http://schemas.microsoft.com/office/spreadsheetml/2009/9/main" objectType="CheckBox" fmlaLink="$T$19" lockText="1"/>
</file>

<file path=xl/ctrlProps/ctrlProp102.xml><?xml version="1.0" encoding="utf-8"?>
<formControlPr xmlns="http://schemas.microsoft.com/office/spreadsheetml/2009/9/main" objectType="CheckBox" fmlaLink="$W$21" lockText="1"/>
</file>

<file path=xl/ctrlProps/ctrlProp103.xml><?xml version="1.0" encoding="utf-8"?>
<formControlPr xmlns="http://schemas.microsoft.com/office/spreadsheetml/2009/9/main" objectType="CheckBox" fmlaLink="$W$23" lockText="1"/>
</file>

<file path=xl/ctrlProps/ctrlProp104.xml><?xml version="1.0" encoding="utf-8"?>
<formControlPr xmlns="http://schemas.microsoft.com/office/spreadsheetml/2009/9/main" objectType="CheckBox" fmlaLink="'（D)'!$W$19" lockText="1"/>
</file>

<file path=xl/ctrlProps/ctrlProp105.xml><?xml version="1.0" encoding="utf-8"?>
<formControlPr xmlns="http://schemas.microsoft.com/office/spreadsheetml/2009/9/main" objectType="CheckBox" fmlaLink="'（D)'!$AA$19" lockText="1"/>
</file>

<file path=xl/ctrlProps/ctrlProp106.xml><?xml version="1.0" encoding="utf-8"?>
<formControlPr xmlns="http://schemas.microsoft.com/office/spreadsheetml/2009/9/main" objectType="CheckBox" fmlaLink="$Q$11" lockText="1"/>
</file>

<file path=xl/ctrlProps/ctrlProp107.xml><?xml version="1.0" encoding="utf-8"?>
<formControlPr xmlns="http://schemas.microsoft.com/office/spreadsheetml/2009/9/main" objectType="CheckBox" fmlaLink="'（D)'!$T$19" lockText="1"/>
</file>

<file path=xl/ctrlProps/ctrlProp108.xml><?xml version="1.0" encoding="utf-8"?>
<formControlPr xmlns="http://schemas.microsoft.com/office/spreadsheetml/2009/9/main" objectType="CheckBox" fmlaLink="'（D)'!$W$17" lockText="1"/>
</file>

<file path=xl/ctrlProps/ctrlProp109.xml><?xml version="1.0" encoding="utf-8"?>
<formControlPr xmlns="http://schemas.microsoft.com/office/spreadsheetml/2009/9/main" objectType="CheckBox" fmlaLink="'（D)'!$AA$17" lockText="1"/>
</file>

<file path=xl/ctrlProps/ctrlProp11.xml><?xml version="1.0" encoding="utf-8"?>
<formControlPr xmlns="http://schemas.microsoft.com/office/spreadsheetml/2009/9/main" objectType="CheckBox" fmlaLink="$AA$25" lockText="1"/>
</file>

<file path=xl/ctrlProps/ctrlProp110.xml><?xml version="1.0" encoding="utf-8"?>
<formControlPr xmlns="http://schemas.microsoft.com/office/spreadsheetml/2009/9/main" objectType="CheckBox" fmlaLink="'（D)'!$W$19" lockText="1"/>
</file>

<file path=xl/ctrlProps/ctrlProp111.xml><?xml version="1.0" encoding="utf-8"?>
<formControlPr xmlns="http://schemas.microsoft.com/office/spreadsheetml/2009/9/main" objectType="CheckBox" fmlaLink="'（D)'!$AA$19" lockText="1"/>
</file>

<file path=xl/ctrlProps/ctrlProp112.xml><?xml version="1.0" encoding="utf-8"?>
<formControlPr xmlns="http://schemas.microsoft.com/office/spreadsheetml/2009/9/main" objectType="CheckBox" fmlaLink="'（D)'!$N$21" lockText="1"/>
</file>

<file path=xl/ctrlProps/ctrlProp113.xml><?xml version="1.0" encoding="utf-8"?>
<formControlPr xmlns="http://schemas.microsoft.com/office/spreadsheetml/2009/9/main" objectType="CheckBox" fmlaLink="'（D)'!$Q$21" lockText="1"/>
</file>

<file path=xl/ctrlProps/ctrlProp114.xml><?xml version="1.0" encoding="utf-8"?>
<formControlPr xmlns="http://schemas.microsoft.com/office/spreadsheetml/2009/9/main" objectType="CheckBox" fmlaLink="'（D)'!$AA$15" lockText="1"/>
</file>

<file path=xl/ctrlProps/ctrlProp115.xml><?xml version="1.0" encoding="utf-8"?>
<formControlPr xmlns="http://schemas.microsoft.com/office/spreadsheetml/2009/9/main" objectType="CheckBox" fmlaLink="'（D)'!$W$21" lockText="1"/>
</file>

<file path=xl/ctrlProps/ctrlProp116.xml><?xml version="1.0" encoding="utf-8"?>
<formControlPr xmlns="http://schemas.microsoft.com/office/spreadsheetml/2009/9/main" objectType="CheckBox" fmlaLink="'（D)'!$W$23" lockText="1"/>
</file>

<file path=xl/ctrlProps/ctrlProp12.xml><?xml version="1.0" encoding="utf-8"?>
<formControlPr xmlns="http://schemas.microsoft.com/office/spreadsheetml/2009/9/main" objectType="CheckBox" fmlaLink="$H$23" lockText="1"/>
</file>

<file path=xl/ctrlProps/ctrlProp13.xml><?xml version="1.0" encoding="utf-8"?>
<formControlPr xmlns="http://schemas.microsoft.com/office/spreadsheetml/2009/9/main" objectType="CheckBox" fmlaLink="$E$9" lockText="1"/>
</file>

<file path=xl/ctrlProps/ctrlProp14.xml><?xml version="1.0" encoding="utf-8"?>
<formControlPr xmlns="http://schemas.microsoft.com/office/spreadsheetml/2009/9/main" objectType="CheckBox" fmlaLink="$E$13" lockText="1"/>
</file>

<file path=xl/ctrlProps/ctrlProp15.xml><?xml version="1.0" encoding="utf-8"?>
<formControlPr xmlns="http://schemas.microsoft.com/office/spreadsheetml/2009/9/main" objectType="CheckBox" fmlaLink="$E$11" lockText="1"/>
</file>

<file path=xl/ctrlProps/ctrlProp16.xml><?xml version="1.0" encoding="utf-8"?>
<formControlPr xmlns="http://schemas.microsoft.com/office/spreadsheetml/2009/9/main" objectType="CheckBox" fmlaLink="$E$15" lockText="1"/>
</file>

<file path=xl/ctrlProps/ctrlProp17.xml><?xml version="1.0" encoding="utf-8"?>
<formControlPr xmlns="http://schemas.microsoft.com/office/spreadsheetml/2009/9/main" objectType="CheckBox" fmlaLink="$H$13" lockText="1"/>
</file>

<file path=xl/ctrlProps/ctrlProp18.xml><?xml version="1.0" encoding="utf-8"?>
<formControlPr xmlns="http://schemas.microsoft.com/office/spreadsheetml/2009/9/main" objectType="CheckBox" fmlaLink="$H$11" lockText="1"/>
</file>

<file path=xl/ctrlProps/ctrlProp19.xml><?xml version="1.0" encoding="utf-8"?>
<formControlPr xmlns="http://schemas.microsoft.com/office/spreadsheetml/2009/9/main" objectType="CheckBox" fmlaLink="$H$15" lockText="1"/>
</file>

<file path=xl/ctrlProps/ctrlProp2.xml><?xml version="1.0" encoding="utf-8"?>
<formControlPr xmlns="http://schemas.microsoft.com/office/spreadsheetml/2009/9/main" objectType="CheckBox" fmlaLink="$Q$28" lockText="1"/>
</file>

<file path=xl/ctrlProps/ctrlProp20.xml><?xml version="1.0" encoding="utf-8"?>
<formControlPr xmlns="http://schemas.microsoft.com/office/spreadsheetml/2009/9/main" objectType="CheckBox" fmlaLink="$H$21" lockText="1"/>
</file>

<file path=xl/ctrlProps/ctrlProp21.xml><?xml version="1.0" encoding="utf-8"?>
<formControlPr xmlns="http://schemas.microsoft.com/office/spreadsheetml/2009/9/main" objectType="CheckBox" fmlaLink="$H$17" lockText="1"/>
</file>

<file path=xl/ctrlProps/ctrlProp22.xml><?xml version="1.0" encoding="utf-8"?>
<formControlPr xmlns="http://schemas.microsoft.com/office/spreadsheetml/2009/9/main" objectType="CheckBox" fmlaLink="$H$19" lockText="1"/>
</file>

<file path=xl/ctrlProps/ctrlProp23.xml><?xml version="1.0" encoding="utf-8"?>
<formControlPr xmlns="http://schemas.microsoft.com/office/spreadsheetml/2009/9/main" objectType="CheckBox" fmlaLink="$K$11" lockText="1"/>
</file>

<file path=xl/ctrlProps/ctrlProp24.xml><?xml version="1.0" encoding="utf-8"?>
<formControlPr xmlns="http://schemas.microsoft.com/office/spreadsheetml/2009/9/main" objectType="CheckBox" fmlaLink="$N$11" lockText="1"/>
</file>

<file path=xl/ctrlProps/ctrlProp25.xml><?xml version="1.0" encoding="utf-8"?>
<formControlPr xmlns="http://schemas.microsoft.com/office/spreadsheetml/2009/9/main" objectType="CheckBox" fmlaLink="$T$19" lockText="1"/>
</file>

<file path=xl/ctrlProps/ctrlProp26.xml><?xml version="1.0" encoding="utf-8"?>
<formControlPr xmlns="http://schemas.microsoft.com/office/spreadsheetml/2009/9/main" objectType="CheckBox" fmlaLink="$H$23" lockText="1"/>
</file>

<file path=xl/ctrlProps/ctrlProp27.xml><?xml version="1.0" encoding="utf-8"?>
<formControlPr xmlns="http://schemas.microsoft.com/office/spreadsheetml/2009/9/main" objectType="CheckBox" fmlaLink="$N$23" lockText="1"/>
</file>

<file path=xl/ctrlProps/ctrlProp28.xml><?xml version="1.0" encoding="utf-8"?>
<formControlPr xmlns="http://schemas.microsoft.com/office/spreadsheetml/2009/9/main" objectType="CheckBox" fmlaLink="$K$23" lockText="1"/>
</file>

<file path=xl/ctrlProps/ctrlProp29.xml><?xml version="1.0" encoding="utf-8"?>
<formControlPr xmlns="http://schemas.microsoft.com/office/spreadsheetml/2009/9/main" objectType="CheckBox" fmlaLink="$H$9" lockText="1"/>
</file>

<file path=xl/ctrlProps/ctrlProp3.xml><?xml version="1.0" encoding="utf-8"?>
<formControlPr xmlns="http://schemas.microsoft.com/office/spreadsheetml/2009/9/main" objectType="CheckBox" fmlaLink="$Q$21" lockText="1"/>
</file>

<file path=xl/ctrlProps/ctrlProp30.xml><?xml version="1.0" encoding="utf-8"?>
<formControlPr xmlns="http://schemas.microsoft.com/office/spreadsheetml/2009/9/main" objectType="CheckBox" fmlaLink="$I$9" lockText="1"/>
</file>

<file path=xl/ctrlProps/ctrlProp31.xml><?xml version="1.0" encoding="utf-8"?>
<formControlPr xmlns="http://schemas.microsoft.com/office/spreadsheetml/2009/9/main" objectType="CheckBox" fmlaLink="$L$9" lockText="1"/>
</file>

<file path=xl/ctrlProps/ctrlProp32.xml><?xml version="1.0" encoding="utf-8"?>
<formControlPr xmlns="http://schemas.microsoft.com/office/spreadsheetml/2009/9/main" objectType="CheckBox" fmlaLink="$L$11" lockText="1"/>
</file>

<file path=xl/ctrlProps/ctrlProp33.xml><?xml version="1.0" encoding="utf-8"?>
<formControlPr xmlns="http://schemas.microsoft.com/office/spreadsheetml/2009/9/main" objectType="CheckBox" fmlaLink="$O$11" lockText="1"/>
</file>

<file path=xl/ctrlProps/ctrlProp34.xml><?xml version="1.0" encoding="utf-8"?>
<formControlPr xmlns="http://schemas.microsoft.com/office/spreadsheetml/2009/9/main" objectType="CheckBox" fmlaLink="$I$13" lockText="1"/>
</file>

<file path=xl/ctrlProps/ctrlProp35.xml><?xml version="1.0" encoding="utf-8"?>
<formControlPr xmlns="http://schemas.microsoft.com/office/spreadsheetml/2009/9/main" objectType="CheckBox" fmlaLink="$L$13" lockText="1"/>
</file>

<file path=xl/ctrlProps/ctrlProp36.xml><?xml version="1.0" encoding="utf-8"?>
<formControlPr xmlns="http://schemas.microsoft.com/office/spreadsheetml/2009/9/main" objectType="CheckBox" fmlaLink="$O$13" lockText="1"/>
</file>

<file path=xl/ctrlProps/ctrlProp37.xml><?xml version="1.0" encoding="utf-8"?>
<formControlPr xmlns="http://schemas.microsoft.com/office/spreadsheetml/2009/9/main" objectType="CheckBox" fmlaLink="$O$15" lockText="1"/>
</file>

<file path=xl/ctrlProps/ctrlProp38.xml><?xml version="1.0" encoding="utf-8"?>
<formControlPr xmlns="http://schemas.microsoft.com/office/spreadsheetml/2009/9/main" objectType="CheckBox" fmlaLink="$O$17" lockText="1"/>
</file>

<file path=xl/ctrlProps/ctrlProp39.xml><?xml version="1.0" encoding="utf-8"?>
<formControlPr xmlns="http://schemas.microsoft.com/office/spreadsheetml/2009/9/main" objectType="CheckBox" fmlaLink="$L$17" lockText="1"/>
</file>

<file path=xl/ctrlProps/ctrlProp4.xml><?xml version="1.0" encoding="utf-8"?>
<formControlPr xmlns="http://schemas.microsoft.com/office/spreadsheetml/2009/9/main" objectType="CheckBox" fmlaLink="$T$21" lockText="1"/>
</file>

<file path=xl/ctrlProps/ctrlProp40.xml><?xml version="1.0" encoding="utf-8"?>
<formControlPr xmlns="http://schemas.microsoft.com/office/spreadsheetml/2009/9/main" objectType="CheckBox" fmlaLink="$O$19" lockText="1"/>
</file>

<file path=xl/ctrlProps/ctrlProp41.xml><?xml version="1.0" encoding="utf-8"?>
<formControlPr xmlns="http://schemas.microsoft.com/office/spreadsheetml/2009/9/main" objectType="CheckBox" fmlaLink="$R$7" lockText="1"/>
</file>

<file path=xl/ctrlProps/ctrlProp42.xml><?xml version="1.0" encoding="utf-8"?>
<formControlPr xmlns="http://schemas.microsoft.com/office/spreadsheetml/2009/9/main" objectType="CheckBox" fmlaLink="$R$9" lockText="1"/>
</file>

<file path=xl/ctrlProps/ctrlProp43.xml><?xml version="1.0" encoding="utf-8"?>
<formControlPr xmlns="http://schemas.microsoft.com/office/spreadsheetml/2009/9/main" objectType="CheckBox" fmlaLink="$R$11" lockText="1"/>
</file>

<file path=xl/ctrlProps/ctrlProp44.xml><?xml version="1.0" encoding="utf-8"?>
<formControlPr xmlns="http://schemas.microsoft.com/office/spreadsheetml/2009/9/main" objectType="CheckBox" fmlaLink="$R$13" lockText="1"/>
</file>

<file path=xl/ctrlProps/ctrlProp45.xml><?xml version="1.0" encoding="utf-8"?>
<formControlPr xmlns="http://schemas.microsoft.com/office/spreadsheetml/2009/9/main" objectType="CheckBox" fmlaLink="$R$15" lockText="1"/>
</file>

<file path=xl/ctrlProps/ctrlProp46.xml><?xml version="1.0" encoding="utf-8"?>
<formControlPr xmlns="http://schemas.microsoft.com/office/spreadsheetml/2009/9/main" objectType="CheckBox" fmlaLink="$R$17" lockText="1"/>
</file>

<file path=xl/ctrlProps/ctrlProp47.xml><?xml version="1.0" encoding="utf-8"?>
<formControlPr xmlns="http://schemas.microsoft.com/office/spreadsheetml/2009/9/main" objectType="CheckBox" fmlaLink="$R$19" lockText="1"/>
</file>

<file path=xl/ctrlProps/ctrlProp48.xml><?xml version="1.0" encoding="utf-8"?>
<formControlPr xmlns="http://schemas.microsoft.com/office/spreadsheetml/2009/9/main" objectType="CheckBox" fmlaLink="$R$21" lockText="1"/>
</file>

<file path=xl/ctrlProps/ctrlProp49.xml><?xml version="1.0" encoding="utf-8"?>
<formControlPr xmlns="http://schemas.microsoft.com/office/spreadsheetml/2009/9/main" objectType="CheckBox" fmlaLink="$R$23" lockText="1"/>
</file>

<file path=xl/ctrlProps/ctrlProp5.xml><?xml version="1.0" encoding="utf-8"?>
<formControlPr xmlns="http://schemas.microsoft.com/office/spreadsheetml/2009/9/main" objectType="CheckBox" fmlaLink="$Q$23" lockText="1"/>
</file>

<file path=xl/ctrlProps/ctrlProp50.xml><?xml version="1.0" encoding="utf-8"?>
<formControlPr xmlns="http://schemas.microsoft.com/office/spreadsheetml/2009/9/main" objectType="CheckBox" fmlaLink="$R$25" lockText="1"/>
</file>

<file path=xl/ctrlProps/ctrlProp51.xml><?xml version="1.0" encoding="utf-8"?>
<formControlPr xmlns="http://schemas.microsoft.com/office/spreadsheetml/2009/9/main" objectType="CheckBox" fmlaLink="$U$7" lockText="1"/>
</file>

<file path=xl/ctrlProps/ctrlProp52.xml><?xml version="1.0" encoding="utf-8"?>
<formControlPr xmlns="http://schemas.microsoft.com/office/spreadsheetml/2009/9/main" objectType="CheckBox" fmlaLink="$U$9" lockText="1"/>
</file>

<file path=xl/ctrlProps/ctrlProp53.xml><?xml version="1.0" encoding="utf-8"?>
<formControlPr xmlns="http://schemas.microsoft.com/office/spreadsheetml/2009/9/main" objectType="CheckBox" fmlaLink="$U$11" lockText="1"/>
</file>

<file path=xl/ctrlProps/ctrlProp54.xml><?xml version="1.0" encoding="utf-8"?>
<formControlPr xmlns="http://schemas.microsoft.com/office/spreadsheetml/2009/9/main" objectType="CheckBox" fmlaLink="$U$13" lockText="1"/>
</file>

<file path=xl/ctrlProps/ctrlProp55.xml><?xml version="1.0" encoding="utf-8"?>
<formControlPr xmlns="http://schemas.microsoft.com/office/spreadsheetml/2009/9/main" objectType="CheckBox" fmlaLink="$U$15" lockText="1"/>
</file>

<file path=xl/ctrlProps/ctrlProp56.xml><?xml version="1.0" encoding="utf-8"?>
<formControlPr xmlns="http://schemas.microsoft.com/office/spreadsheetml/2009/9/main" objectType="CheckBox" fmlaLink="$U$17" lockText="1"/>
</file>

<file path=xl/ctrlProps/ctrlProp57.xml><?xml version="1.0" encoding="utf-8"?>
<formControlPr xmlns="http://schemas.microsoft.com/office/spreadsheetml/2009/9/main" objectType="CheckBox" fmlaLink="$U$19" lockText="1"/>
</file>

<file path=xl/ctrlProps/ctrlProp58.xml><?xml version="1.0" encoding="utf-8"?>
<formControlPr xmlns="http://schemas.microsoft.com/office/spreadsheetml/2009/9/main" objectType="CheckBox" fmlaLink="$U$21" lockText="1"/>
</file>

<file path=xl/ctrlProps/ctrlProp59.xml><?xml version="1.0" encoding="utf-8"?>
<formControlPr xmlns="http://schemas.microsoft.com/office/spreadsheetml/2009/9/main" objectType="CheckBox" fmlaLink="$U$25" lockText="1"/>
</file>

<file path=xl/ctrlProps/ctrlProp6.xml><?xml version="1.0" encoding="utf-8"?>
<formControlPr xmlns="http://schemas.microsoft.com/office/spreadsheetml/2009/9/main" objectType="CheckBox" fmlaLink="$T$23" lockText="1"/>
</file>

<file path=xl/ctrlProps/ctrlProp60.xml><?xml version="1.0" encoding="utf-8"?>
<formControlPr xmlns="http://schemas.microsoft.com/office/spreadsheetml/2009/9/main" objectType="CheckBox" fmlaLink="$U$31" lockText="1"/>
</file>

<file path=xl/ctrlProps/ctrlProp61.xml><?xml version="1.0" encoding="utf-8"?>
<formControlPr xmlns="http://schemas.microsoft.com/office/spreadsheetml/2009/9/main" objectType="CheckBox" fmlaLink="$U$23" lockText="1"/>
</file>

<file path=xl/ctrlProps/ctrlProp62.xml><?xml version="1.0" encoding="utf-8"?>
<formControlPr xmlns="http://schemas.microsoft.com/office/spreadsheetml/2009/9/main" objectType="CheckBox" fmlaLink="$X$19" lockText="1"/>
</file>

<file path=xl/ctrlProps/ctrlProp63.xml><?xml version="1.0" encoding="utf-8"?>
<formControlPr xmlns="http://schemas.microsoft.com/office/spreadsheetml/2009/9/main" objectType="CheckBox" fmlaLink="$X$21" lockText="1"/>
</file>

<file path=xl/ctrlProps/ctrlProp64.xml><?xml version="1.0" encoding="utf-8"?>
<formControlPr xmlns="http://schemas.microsoft.com/office/spreadsheetml/2009/9/main" objectType="CheckBox" fmlaLink="$X$15" lockText="1"/>
</file>

<file path=xl/ctrlProps/ctrlProp65.xml><?xml version="1.0" encoding="utf-8"?>
<formControlPr xmlns="http://schemas.microsoft.com/office/spreadsheetml/2009/9/main" objectType="CheckBox" fmlaLink="$X$17" lockText="1"/>
</file>

<file path=xl/ctrlProps/ctrlProp66.xml><?xml version="1.0" encoding="utf-8"?>
<formControlPr xmlns="http://schemas.microsoft.com/office/spreadsheetml/2009/9/main" objectType="CheckBox" fmlaLink="$X$23" lockText="1"/>
</file>

<file path=xl/ctrlProps/ctrlProp67.xml><?xml version="1.0" encoding="utf-8"?>
<formControlPr xmlns="http://schemas.microsoft.com/office/spreadsheetml/2009/9/main" objectType="CheckBox" fmlaLink="$R$31" lockText="1"/>
</file>

<file path=xl/ctrlProps/ctrlProp68.xml><?xml version="1.0" encoding="utf-8"?>
<formControlPr xmlns="http://schemas.microsoft.com/office/spreadsheetml/2009/9/main" objectType="CheckBox" fmlaLink="$R$29" lockText="1"/>
</file>

<file path=xl/ctrlProps/ctrlProp69.xml><?xml version="1.0" encoding="utf-8"?>
<formControlPr xmlns="http://schemas.microsoft.com/office/spreadsheetml/2009/9/main" objectType="CheckBox" fmlaLink="$X$31" lockText="1"/>
</file>

<file path=xl/ctrlProps/ctrlProp7.xml><?xml version="1.0" encoding="utf-8"?>
<formControlPr xmlns="http://schemas.microsoft.com/office/spreadsheetml/2009/9/main" objectType="CheckBox" fmlaLink="$W$21" lockText="1"/>
</file>

<file path=xl/ctrlProps/ctrlProp70.xml><?xml version="1.0" encoding="utf-8"?>
<formControlPr xmlns="http://schemas.microsoft.com/office/spreadsheetml/2009/9/main" objectType="CheckBox" fmlaLink="$X$29" lockText="1"/>
</file>

<file path=xl/ctrlProps/ctrlProp71.xml><?xml version="1.0" encoding="utf-8"?>
<formControlPr xmlns="http://schemas.microsoft.com/office/spreadsheetml/2009/9/main" objectType="CheckBox" fmlaLink="$X$33" lockText="1"/>
</file>

<file path=xl/ctrlProps/ctrlProp72.xml><?xml version="1.0" encoding="utf-8"?>
<formControlPr xmlns="http://schemas.microsoft.com/office/spreadsheetml/2009/9/main" objectType="CheckBox" fmlaLink="$AB$29" lockText="1"/>
</file>

<file path=xl/ctrlProps/ctrlProp73.xml><?xml version="1.0" encoding="utf-8"?>
<formControlPr xmlns="http://schemas.microsoft.com/office/spreadsheetml/2009/9/main" objectType="CheckBox" fmlaLink="$R$39" lockText="1"/>
</file>

<file path=xl/ctrlProps/ctrlProp74.xml><?xml version="1.0" encoding="utf-8"?>
<formControlPr xmlns="http://schemas.microsoft.com/office/spreadsheetml/2009/9/main" objectType="CheckBox" fmlaLink="$U$39" lockText="1"/>
</file>

<file path=xl/ctrlProps/ctrlProp75.xml><?xml version="1.0" encoding="utf-8"?>
<formControlPr xmlns="http://schemas.microsoft.com/office/spreadsheetml/2009/9/main" objectType="CheckBox" fmlaLink="$X$39" lockText="1"/>
</file>

<file path=xl/ctrlProps/ctrlProp76.xml><?xml version="1.0" encoding="utf-8"?>
<formControlPr xmlns="http://schemas.microsoft.com/office/spreadsheetml/2009/9/main" objectType="CheckBox" fmlaLink="$X$41" lockText="1"/>
</file>

<file path=xl/ctrlProps/ctrlProp77.xml><?xml version="1.0" encoding="utf-8"?>
<formControlPr xmlns="http://schemas.microsoft.com/office/spreadsheetml/2009/9/main" objectType="CheckBox" fmlaLink="$AB$39" lockText="1"/>
</file>

<file path=xl/ctrlProps/ctrlProp78.xml><?xml version="1.0" encoding="utf-8"?>
<formControlPr xmlns="http://schemas.microsoft.com/office/spreadsheetml/2009/9/main" objectType="CheckBox" fmlaLink="$E$7" lockText="1"/>
</file>

<file path=xl/ctrlProps/ctrlProp79.xml><?xml version="1.0" encoding="utf-8"?>
<formControlPr xmlns="http://schemas.microsoft.com/office/spreadsheetml/2009/9/main" objectType="CheckBox" fmlaLink="$I$7:$I$7" lockText="1"/>
</file>

<file path=xl/ctrlProps/ctrlProp8.xml><?xml version="1.0" encoding="utf-8"?>
<formControlPr xmlns="http://schemas.microsoft.com/office/spreadsheetml/2009/9/main" objectType="CheckBox" fmlaLink="$W$23" lockText="1"/>
</file>

<file path=xl/ctrlProps/ctrlProp80.xml><?xml version="1.0" encoding="utf-8"?>
<formControlPr xmlns="http://schemas.microsoft.com/office/spreadsheetml/2009/9/main" objectType="CheckBox" fmlaLink="$U$33" lockText="1"/>
</file>

<file path=xl/ctrlProps/ctrlProp81.xml><?xml version="1.0" encoding="utf-8"?>
<formControlPr xmlns="http://schemas.microsoft.com/office/spreadsheetml/2009/9/main" objectType="CheckBox" fmlaLink="$U$35" lockText="1"/>
</file>

<file path=xl/ctrlProps/ctrlProp82.xml><?xml version="1.0" encoding="utf-8"?>
<formControlPr xmlns="http://schemas.microsoft.com/office/spreadsheetml/2009/9/main" objectType="CheckBox" fmlaLink="$AB$41" lockText="1"/>
</file>

<file path=xl/ctrlProps/ctrlProp83.xml><?xml version="1.0" encoding="utf-8"?>
<formControlPr xmlns="http://schemas.microsoft.com/office/spreadsheetml/2009/9/main" objectType="CheckBox" fmlaLink="$K$9" lockText="1"/>
</file>

<file path=xl/ctrlProps/ctrlProp84.xml><?xml version="1.0" encoding="utf-8"?>
<formControlPr xmlns="http://schemas.microsoft.com/office/spreadsheetml/2009/9/main" objectType="CheckBox" fmlaLink="$E$7" lockText="1"/>
</file>

<file path=xl/ctrlProps/ctrlProp85.xml><?xml version="1.0" encoding="utf-8"?>
<formControlPr xmlns="http://schemas.microsoft.com/office/spreadsheetml/2009/9/main" objectType="CheckBox" fmlaLink="$E$9" lockText="1"/>
</file>

<file path=xl/ctrlProps/ctrlProp86.xml><?xml version="1.0" encoding="utf-8"?>
<formControlPr xmlns="http://schemas.microsoft.com/office/spreadsheetml/2009/9/main" objectType="CheckBox" fmlaLink="$H$9" lockText="1"/>
</file>

<file path=xl/ctrlProps/ctrlProp87.xml><?xml version="1.0" encoding="utf-8"?>
<formControlPr xmlns="http://schemas.microsoft.com/office/spreadsheetml/2009/9/main" objectType="CheckBox" fmlaLink="$K$7" lockText="1"/>
</file>

<file path=xl/ctrlProps/ctrlProp88.xml><?xml version="1.0" encoding="utf-8"?>
<formControlPr xmlns="http://schemas.microsoft.com/office/spreadsheetml/2009/9/main" objectType="CheckBox" fmlaLink="$N$7" lockText="1"/>
</file>

<file path=xl/ctrlProps/ctrlProp89.xml><?xml version="1.0" encoding="utf-8"?>
<formControlPr xmlns="http://schemas.microsoft.com/office/spreadsheetml/2009/9/main" objectType="CheckBox" fmlaLink="$K$11" lockText="1"/>
</file>

<file path=xl/ctrlProps/ctrlProp9.xml><?xml version="1.0" encoding="utf-8"?>
<formControlPr xmlns="http://schemas.microsoft.com/office/spreadsheetml/2009/9/main" objectType="CheckBox" fmlaLink="$T$25" lockText="1"/>
</file>

<file path=xl/ctrlProps/ctrlProp90.xml><?xml version="1.0" encoding="utf-8"?>
<formControlPr xmlns="http://schemas.microsoft.com/office/spreadsheetml/2009/9/main" objectType="CheckBox" fmlaLink="$N$11" lockText="1"/>
</file>

<file path=xl/ctrlProps/ctrlProp91.xml><?xml version="1.0" encoding="utf-8"?>
<formControlPr xmlns="http://schemas.microsoft.com/office/spreadsheetml/2009/9/main" objectType="CheckBox" fmlaLink="$Q$13" lockText="1"/>
</file>

<file path=xl/ctrlProps/ctrlProp92.xml><?xml version="1.0" encoding="utf-8"?>
<formControlPr xmlns="http://schemas.microsoft.com/office/spreadsheetml/2009/9/main" objectType="CheckBox" fmlaLink="$T$13" lockText="1"/>
</file>

<file path=xl/ctrlProps/ctrlProp93.xml><?xml version="1.0" encoding="utf-8"?>
<formControlPr xmlns="http://schemas.microsoft.com/office/spreadsheetml/2009/9/main" objectType="CheckBox" fmlaLink="$W$13" lockText="1"/>
</file>

<file path=xl/ctrlProps/ctrlProp94.xml><?xml version="1.0" encoding="utf-8"?>
<formControlPr xmlns="http://schemas.microsoft.com/office/spreadsheetml/2009/9/main" objectType="CheckBox" fmlaLink="$W$17" lockText="1"/>
</file>

<file path=xl/ctrlProps/ctrlProp95.xml><?xml version="1.0" encoding="utf-8"?>
<formControlPr xmlns="http://schemas.microsoft.com/office/spreadsheetml/2009/9/main" objectType="CheckBox" fmlaLink="$AA$17" lockText="1"/>
</file>

<file path=xl/ctrlProps/ctrlProp96.xml><?xml version="1.0" encoding="utf-8"?>
<formControlPr xmlns="http://schemas.microsoft.com/office/spreadsheetml/2009/9/main" objectType="CheckBox" fmlaLink="$W$19" lockText="1"/>
</file>

<file path=xl/ctrlProps/ctrlProp97.xml><?xml version="1.0" encoding="utf-8"?>
<formControlPr xmlns="http://schemas.microsoft.com/office/spreadsheetml/2009/9/main" objectType="CheckBox" fmlaLink="$AA$19" lockText="1"/>
</file>

<file path=xl/ctrlProps/ctrlProp98.xml><?xml version="1.0" encoding="utf-8"?>
<formControlPr xmlns="http://schemas.microsoft.com/office/spreadsheetml/2009/9/main" objectType="CheckBox" fmlaLink="$AA$15" lockText="1"/>
</file>

<file path=xl/ctrlProps/ctrlProp99.xml><?xml version="1.0" encoding="utf-8"?>
<formControlPr xmlns="http://schemas.microsoft.com/office/spreadsheetml/2009/9/main" objectType="CheckBox" fmlaLink="$N$21"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31</xdr:row>
      <xdr:rowOff>190500</xdr:rowOff>
    </xdr:from>
    <xdr:to>
      <xdr:col>6</xdr:col>
      <xdr:colOff>561975</xdr:colOff>
      <xdr:row>35</xdr:row>
      <xdr:rowOff>19050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7105650"/>
          <a:ext cx="3705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26</xdr:row>
          <xdr:rowOff>107950</xdr:rowOff>
        </xdr:from>
        <xdr:to>
          <xdr:col>3</xdr:col>
          <xdr:colOff>276225</xdr:colOff>
          <xdr:row>28</xdr:row>
          <xdr:rowOff>28575</xdr:rowOff>
        </xdr:to>
        <xdr:sp macro="" textlink="">
          <xdr:nvSpPr>
            <xdr:cNvPr id="14337" name="チェック 7"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26</xdr:row>
          <xdr:rowOff>107950</xdr:rowOff>
        </xdr:from>
        <xdr:to>
          <xdr:col>12</xdr:col>
          <xdr:colOff>219075</xdr:colOff>
          <xdr:row>28</xdr:row>
          <xdr:rowOff>28575</xdr:rowOff>
        </xdr:to>
        <xdr:sp macro="" textlink="">
          <xdr:nvSpPr>
            <xdr:cNvPr id="14338" name="チェック 8"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95250</xdr:rowOff>
        </xdr:from>
        <xdr:to>
          <xdr:col>15</xdr:col>
          <xdr:colOff>238125</xdr:colOff>
          <xdr:row>21</xdr:row>
          <xdr:rowOff>28575</xdr:rowOff>
        </xdr:to>
        <xdr:sp macro="" textlink="">
          <xdr:nvSpPr>
            <xdr:cNvPr id="14339" name="チェック 11"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19</xdr:row>
          <xdr:rowOff>95250</xdr:rowOff>
        </xdr:from>
        <xdr:to>
          <xdr:col>18</xdr:col>
          <xdr:colOff>238125</xdr:colOff>
          <xdr:row>21</xdr:row>
          <xdr:rowOff>28575</xdr:rowOff>
        </xdr:to>
        <xdr:sp macro="" textlink="">
          <xdr:nvSpPr>
            <xdr:cNvPr id="14340" name="チェック 12"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21</xdr:row>
          <xdr:rowOff>95250</xdr:rowOff>
        </xdr:from>
        <xdr:to>
          <xdr:col>15</xdr:col>
          <xdr:colOff>219075</xdr:colOff>
          <xdr:row>23</xdr:row>
          <xdr:rowOff>28575</xdr:rowOff>
        </xdr:to>
        <xdr:sp macro="" textlink="">
          <xdr:nvSpPr>
            <xdr:cNvPr id="14341" name="チェック 13"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21</xdr:row>
          <xdr:rowOff>95250</xdr:rowOff>
        </xdr:from>
        <xdr:to>
          <xdr:col>18</xdr:col>
          <xdr:colOff>190500</xdr:colOff>
          <xdr:row>23</xdr:row>
          <xdr:rowOff>28575</xdr:rowOff>
        </xdr:to>
        <xdr:sp macro="" textlink="">
          <xdr:nvSpPr>
            <xdr:cNvPr id="14342" name="チェック 14"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95250</xdr:rowOff>
        </xdr:from>
        <xdr:to>
          <xdr:col>21</xdr:col>
          <xdr:colOff>238125</xdr:colOff>
          <xdr:row>21</xdr:row>
          <xdr:rowOff>28575</xdr:rowOff>
        </xdr:to>
        <xdr:sp macro="" textlink="">
          <xdr:nvSpPr>
            <xdr:cNvPr id="14343" name="チェック 12"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95250</xdr:rowOff>
        </xdr:from>
        <xdr:to>
          <xdr:col>21</xdr:col>
          <xdr:colOff>238125</xdr:colOff>
          <xdr:row>23</xdr:row>
          <xdr:rowOff>28575</xdr:rowOff>
        </xdr:to>
        <xdr:sp macro="" textlink="">
          <xdr:nvSpPr>
            <xdr:cNvPr id="14344" name="チェック 12"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23</xdr:row>
          <xdr:rowOff>95250</xdr:rowOff>
        </xdr:from>
        <xdr:to>
          <xdr:col>18</xdr:col>
          <xdr:colOff>238125</xdr:colOff>
          <xdr:row>25</xdr:row>
          <xdr:rowOff>28575</xdr:rowOff>
        </xdr:to>
        <xdr:sp macro="" textlink="">
          <xdr:nvSpPr>
            <xdr:cNvPr id="14345" name="チェック 12"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23</xdr:row>
          <xdr:rowOff>95250</xdr:rowOff>
        </xdr:from>
        <xdr:to>
          <xdr:col>21</xdr:col>
          <xdr:colOff>238125</xdr:colOff>
          <xdr:row>25</xdr:row>
          <xdr:rowOff>28575</xdr:rowOff>
        </xdr:to>
        <xdr:sp macro="" textlink="">
          <xdr:nvSpPr>
            <xdr:cNvPr id="14346" name="チェック 12"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23</xdr:row>
          <xdr:rowOff>95250</xdr:rowOff>
        </xdr:from>
        <xdr:to>
          <xdr:col>24</xdr:col>
          <xdr:colOff>238125</xdr:colOff>
          <xdr:row>25</xdr:row>
          <xdr:rowOff>28575</xdr:rowOff>
        </xdr:to>
        <xdr:sp macro="" textlink="">
          <xdr:nvSpPr>
            <xdr:cNvPr id="14347" name="チェック 12"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95250</xdr:rowOff>
        </xdr:from>
        <xdr:to>
          <xdr:col>6</xdr:col>
          <xdr:colOff>219075</xdr:colOff>
          <xdr:row>23</xdr:row>
          <xdr:rowOff>28575</xdr:rowOff>
        </xdr:to>
        <xdr:sp macro="" textlink="">
          <xdr:nvSpPr>
            <xdr:cNvPr id="14349" name="チェック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7</xdr:row>
          <xdr:rowOff>107950</xdr:rowOff>
        </xdr:from>
        <xdr:to>
          <xdr:col>3</xdr:col>
          <xdr:colOff>241300</xdr:colOff>
          <xdr:row>9</xdr:row>
          <xdr:rowOff>19050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107950</xdr:rowOff>
        </xdr:from>
        <xdr:to>
          <xdr:col>3</xdr:col>
          <xdr:colOff>190500</xdr:colOff>
          <xdr:row>13</xdr:row>
          <xdr:rowOff>19050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107950</xdr:rowOff>
        </xdr:from>
        <xdr:to>
          <xdr:col>3</xdr:col>
          <xdr:colOff>260350</xdr:colOff>
          <xdr:row>11</xdr:row>
          <xdr:rowOff>19050</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114300</xdr:rowOff>
        </xdr:from>
        <xdr:to>
          <xdr:col>3</xdr:col>
          <xdr:colOff>266700</xdr:colOff>
          <xdr:row>15</xdr:row>
          <xdr:rowOff>31750</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114300</xdr:rowOff>
        </xdr:from>
        <xdr:to>
          <xdr:col>6</xdr:col>
          <xdr:colOff>285750</xdr:colOff>
          <xdr:row>13</xdr:row>
          <xdr:rowOff>31750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107950</xdr:rowOff>
        </xdr:from>
        <xdr:to>
          <xdr:col>6</xdr:col>
          <xdr:colOff>222250</xdr:colOff>
          <xdr:row>11</xdr:row>
          <xdr:rowOff>19050</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114300</xdr:rowOff>
        </xdr:from>
        <xdr:to>
          <xdr:col>3</xdr:col>
          <xdr:colOff>241300</xdr:colOff>
          <xdr:row>17</xdr:row>
          <xdr:rowOff>31750</xdr:rowOff>
        </xdr:to>
        <xdr:sp macro="" textlink="">
          <xdr:nvSpPr>
            <xdr:cNvPr id="2057" name="チェック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19</xdr:row>
          <xdr:rowOff>95250</xdr:rowOff>
        </xdr:from>
        <xdr:to>
          <xdr:col>6</xdr:col>
          <xdr:colOff>266700</xdr:colOff>
          <xdr:row>21</xdr:row>
          <xdr:rowOff>19050</xdr:rowOff>
        </xdr:to>
        <xdr:sp macro="" textlink="">
          <xdr:nvSpPr>
            <xdr:cNvPr id="2058" name="チェック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114300</xdr:rowOff>
        </xdr:from>
        <xdr:to>
          <xdr:col>6</xdr:col>
          <xdr:colOff>241300</xdr:colOff>
          <xdr:row>17</xdr:row>
          <xdr:rowOff>31750</xdr:rowOff>
        </xdr:to>
        <xdr:sp macro="" textlink="">
          <xdr:nvSpPr>
            <xdr:cNvPr id="2059" name="チェック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17</xdr:row>
          <xdr:rowOff>107950</xdr:rowOff>
        </xdr:from>
        <xdr:to>
          <xdr:col>6</xdr:col>
          <xdr:colOff>298450</xdr:colOff>
          <xdr:row>19</xdr:row>
          <xdr:rowOff>19050</xdr:rowOff>
        </xdr:to>
        <xdr:sp macro="" textlink="">
          <xdr:nvSpPr>
            <xdr:cNvPr id="2061" name="チェック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107950</xdr:rowOff>
        </xdr:from>
        <xdr:to>
          <xdr:col>9</xdr:col>
          <xdr:colOff>228600</xdr:colOff>
          <xdr:row>11</xdr:row>
          <xdr:rowOff>31750</xdr:rowOff>
        </xdr:to>
        <xdr:sp macro="" textlink="">
          <xdr:nvSpPr>
            <xdr:cNvPr id="2063" name="チェック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9</xdr:row>
          <xdr:rowOff>114300</xdr:rowOff>
        </xdr:from>
        <xdr:to>
          <xdr:col>12</xdr:col>
          <xdr:colOff>209550</xdr:colOff>
          <xdr:row>11</xdr:row>
          <xdr:rowOff>31750</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17</xdr:row>
          <xdr:rowOff>107950</xdr:rowOff>
        </xdr:from>
        <xdr:to>
          <xdr:col>18</xdr:col>
          <xdr:colOff>241300</xdr:colOff>
          <xdr:row>19</xdr:row>
          <xdr:rowOff>19050</xdr:rowOff>
        </xdr:to>
        <xdr:sp macro="" textlink="">
          <xdr:nvSpPr>
            <xdr:cNvPr id="2066" name="チェック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107950</xdr:rowOff>
        </xdr:from>
        <xdr:to>
          <xdr:col>6</xdr:col>
          <xdr:colOff>209550</xdr:colOff>
          <xdr:row>23</xdr:row>
          <xdr:rowOff>19050</xdr:rowOff>
        </xdr:to>
        <xdr:sp macro="" textlink="">
          <xdr:nvSpPr>
            <xdr:cNvPr id="2068" name="チェック 6"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21</xdr:row>
          <xdr:rowOff>107950</xdr:rowOff>
        </xdr:from>
        <xdr:to>
          <xdr:col>12</xdr:col>
          <xdr:colOff>241300</xdr:colOff>
          <xdr:row>23</xdr:row>
          <xdr:rowOff>31750</xdr:rowOff>
        </xdr:to>
        <xdr:sp macro="" textlink="">
          <xdr:nvSpPr>
            <xdr:cNvPr id="2069" name="チェック 17"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95250</xdr:rowOff>
        </xdr:from>
        <xdr:to>
          <xdr:col>9</xdr:col>
          <xdr:colOff>203200</xdr:colOff>
          <xdr:row>23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114300</xdr:rowOff>
        </xdr:from>
        <xdr:to>
          <xdr:col>6</xdr:col>
          <xdr:colOff>279400</xdr:colOff>
          <xdr:row>9</xdr:row>
          <xdr:rowOff>19050</xdr:rowOff>
        </xdr:to>
        <xdr:sp macro="" textlink="">
          <xdr:nvSpPr>
            <xdr:cNvPr id="2071" name="チェック 12"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114300</xdr:rowOff>
        </xdr:from>
        <xdr:to>
          <xdr:col>6</xdr:col>
          <xdr:colOff>295275</xdr:colOff>
          <xdr:row>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114300</xdr:rowOff>
        </xdr:from>
        <xdr:to>
          <xdr:col>10</xdr:col>
          <xdr:colOff>295275</xdr:colOff>
          <xdr:row>9</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114300</xdr:rowOff>
        </xdr:from>
        <xdr:to>
          <xdr:col>10</xdr:col>
          <xdr:colOff>295275</xdr:colOff>
          <xdr:row>11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9</xdr:row>
          <xdr:rowOff>114300</xdr:rowOff>
        </xdr:from>
        <xdr:to>
          <xdr:col>13</xdr:col>
          <xdr:colOff>304800</xdr:colOff>
          <xdr:row>11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114300</xdr:rowOff>
        </xdr:from>
        <xdr:to>
          <xdr:col>6</xdr:col>
          <xdr:colOff>295275</xdr:colOff>
          <xdr:row>13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114300</xdr:rowOff>
        </xdr:from>
        <xdr:to>
          <xdr:col>10</xdr:col>
          <xdr:colOff>295275</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11</xdr:row>
          <xdr:rowOff>114300</xdr:rowOff>
        </xdr:from>
        <xdr:to>
          <xdr:col>13</xdr:col>
          <xdr:colOff>304800</xdr:colOff>
          <xdr:row>13</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13</xdr:row>
          <xdr:rowOff>114300</xdr:rowOff>
        </xdr:from>
        <xdr:to>
          <xdr:col>13</xdr:col>
          <xdr:colOff>304800</xdr:colOff>
          <xdr:row>15</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15</xdr:row>
          <xdr:rowOff>107950</xdr:rowOff>
        </xdr:from>
        <xdr:to>
          <xdr:col>13</xdr:col>
          <xdr:colOff>285750</xdr:colOff>
          <xdr:row>17</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15</xdr:row>
          <xdr:rowOff>114300</xdr:rowOff>
        </xdr:from>
        <xdr:to>
          <xdr:col>10</xdr:col>
          <xdr:colOff>266700</xdr:colOff>
          <xdr:row>17</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17</xdr:row>
          <xdr:rowOff>114300</xdr:rowOff>
        </xdr:from>
        <xdr:to>
          <xdr:col>13</xdr:col>
          <xdr:colOff>266700</xdr:colOff>
          <xdr:row>19</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xdr:row>
          <xdr:rowOff>114300</xdr:rowOff>
        </xdr:from>
        <xdr:to>
          <xdr:col>16</xdr:col>
          <xdr:colOff>304800</xdr:colOff>
          <xdr:row>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7</xdr:row>
          <xdr:rowOff>114300</xdr:rowOff>
        </xdr:from>
        <xdr:to>
          <xdr:col>16</xdr:col>
          <xdr:colOff>304800</xdr:colOff>
          <xdr:row>9</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xdr:row>
          <xdr:rowOff>114300</xdr:rowOff>
        </xdr:from>
        <xdr:to>
          <xdr:col>16</xdr:col>
          <xdr:colOff>304800</xdr:colOff>
          <xdr:row>11</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11</xdr:row>
          <xdr:rowOff>114300</xdr:rowOff>
        </xdr:from>
        <xdr:to>
          <xdr:col>16</xdr:col>
          <xdr:colOff>304800</xdr:colOff>
          <xdr:row>13</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13</xdr:row>
          <xdr:rowOff>114300</xdr:rowOff>
        </xdr:from>
        <xdr:to>
          <xdr:col>16</xdr:col>
          <xdr:colOff>304800</xdr:colOff>
          <xdr:row>15</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15</xdr:row>
          <xdr:rowOff>114300</xdr:rowOff>
        </xdr:from>
        <xdr:to>
          <xdr:col>16</xdr:col>
          <xdr:colOff>304800</xdr:colOff>
          <xdr:row>17</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17</xdr:row>
          <xdr:rowOff>114300</xdr:rowOff>
        </xdr:from>
        <xdr:to>
          <xdr:col>16</xdr:col>
          <xdr:colOff>304800</xdr:colOff>
          <xdr:row>19</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19</xdr:row>
          <xdr:rowOff>114300</xdr:rowOff>
        </xdr:from>
        <xdr:to>
          <xdr:col>16</xdr:col>
          <xdr:colOff>304800</xdr:colOff>
          <xdr:row>21</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21</xdr:row>
          <xdr:rowOff>114300</xdr:rowOff>
        </xdr:from>
        <xdr:to>
          <xdr:col>16</xdr:col>
          <xdr:colOff>304800</xdr:colOff>
          <xdr:row>23</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23</xdr:row>
          <xdr:rowOff>114300</xdr:rowOff>
        </xdr:from>
        <xdr:to>
          <xdr:col>16</xdr:col>
          <xdr:colOff>304800</xdr:colOff>
          <xdr:row>25</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5</xdr:row>
          <xdr:rowOff>114300</xdr:rowOff>
        </xdr:from>
        <xdr:to>
          <xdr:col>19</xdr:col>
          <xdr:colOff>304800</xdr:colOff>
          <xdr:row>7</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7</xdr:row>
          <xdr:rowOff>114300</xdr:rowOff>
        </xdr:from>
        <xdr:to>
          <xdr:col>19</xdr:col>
          <xdr:colOff>304800</xdr:colOff>
          <xdr:row>9</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9</xdr:row>
          <xdr:rowOff>114300</xdr:rowOff>
        </xdr:from>
        <xdr:to>
          <xdr:col>19</xdr:col>
          <xdr:colOff>304800</xdr:colOff>
          <xdr:row>11</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11</xdr:row>
          <xdr:rowOff>114300</xdr:rowOff>
        </xdr:from>
        <xdr:to>
          <xdr:col>19</xdr:col>
          <xdr:colOff>304800</xdr:colOff>
          <xdr:row>13</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13</xdr:row>
          <xdr:rowOff>114300</xdr:rowOff>
        </xdr:from>
        <xdr:to>
          <xdr:col>19</xdr:col>
          <xdr:colOff>304800</xdr:colOff>
          <xdr:row>15</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15</xdr:row>
          <xdr:rowOff>114300</xdr:rowOff>
        </xdr:from>
        <xdr:to>
          <xdr:col>19</xdr:col>
          <xdr:colOff>304800</xdr:colOff>
          <xdr:row>17</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17</xdr:row>
          <xdr:rowOff>114300</xdr:rowOff>
        </xdr:from>
        <xdr:to>
          <xdr:col>19</xdr:col>
          <xdr:colOff>304800</xdr:colOff>
          <xdr:row>19</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19</xdr:row>
          <xdr:rowOff>114300</xdr:rowOff>
        </xdr:from>
        <xdr:to>
          <xdr:col>19</xdr:col>
          <xdr:colOff>304800</xdr:colOff>
          <xdr:row>21</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23</xdr:row>
          <xdr:rowOff>114300</xdr:rowOff>
        </xdr:from>
        <xdr:to>
          <xdr:col>19</xdr:col>
          <xdr:colOff>304800</xdr:colOff>
          <xdr:row>25</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29</xdr:row>
          <xdr:rowOff>114300</xdr:rowOff>
        </xdr:from>
        <xdr:to>
          <xdr:col>19</xdr:col>
          <xdr:colOff>304800</xdr:colOff>
          <xdr:row>31</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21</xdr:row>
          <xdr:rowOff>114300</xdr:rowOff>
        </xdr:from>
        <xdr:to>
          <xdr:col>19</xdr:col>
          <xdr:colOff>304800</xdr:colOff>
          <xdr:row>23</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xdr:row>
          <xdr:rowOff>114300</xdr:rowOff>
        </xdr:from>
        <xdr:to>
          <xdr:col>22</xdr:col>
          <xdr:colOff>304800</xdr:colOff>
          <xdr:row>19</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19</xdr:row>
          <xdr:rowOff>114300</xdr:rowOff>
        </xdr:from>
        <xdr:to>
          <xdr:col>22</xdr:col>
          <xdr:colOff>304800</xdr:colOff>
          <xdr:row>21</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xdr:row>
          <xdr:rowOff>114300</xdr:rowOff>
        </xdr:from>
        <xdr:to>
          <xdr:col>22</xdr:col>
          <xdr:colOff>266700</xdr:colOff>
          <xdr:row>15</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15</xdr:row>
          <xdr:rowOff>114300</xdr:rowOff>
        </xdr:from>
        <xdr:to>
          <xdr:col>22</xdr:col>
          <xdr:colOff>304800</xdr:colOff>
          <xdr:row>17</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21</xdr:row>
          <xdr:rowOff>114300</xdr:rowOff>
        </xdr:from>
        <xdr:to>
          <xdr:col>22</xdr:col>
          <xdr:colOff>304800</xdr:colOff>
          <xdr:row>23</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114300</xdr:rowOff>
        </xdr:from>
        <xdr:to>
          <xdr:col>16</xdr:col>
          <xdr:colOff>304800</xdr:colOff>
          <xdr:row>31</xdr:row>
          <xdr:rowOff>19050</xdr:rowOff>
        </xdr:to>
        <xdr:sp macro="" textlink="">
          <xdr:nvSpPr>
            <xdr:cNvPr id="3112" name="チェック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27</xdr:row>
          <xdr:rowOff>114300</xdr:rowOff>
        </xdr:from>
        <xdr:to>
          <xdr:col>16</xdr:col>
          <xdr:colOff>304800</xdr:colOff>
          <xdr:row>29</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29</xdr:row>
          <xdr:rowOff>114300</xdr:rowOff>
        </xdr:from>
        <xdr:to>
          <xdr:col>22</xdr:col>
          <xdr:colOff>304800</xdr:colOff>
          <xdr:row>31</xdr:row>
          <xdr:rowOff>19050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27</xdr:row>
          <xdr:rowOff>114300</xdr:rowOff>
        </xdr:from>
        <xdr:to>
          <xdr:col>22</xdr:col>
          <xdr:colOff>304800</xdr:colOff>
          <xdr:row>29</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31</xdr:row>
          <xdr:rowOff>107950</xdr:rowOff>
        </xdr:from>
        <xdr:to>
          <xdr:col>22</xdr:col>
          <xdr:colOff>285750</xdr:colOff>
          <xdr:row>33</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27</xdr:row>
          <xdr:rowOff>114300</xdr:rowOff>
        </xdr:from>
        <xdr:to>
          <xdr:col>25</xdr:col>
          <xdr:colOff>304800</xdr:colOff>
          <xdr:row>29</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37</xdr:row>
          <xdr:rowOff>107950</xdr:rowOff>
        </xdr:from>
        <xdr:to>
          <xdr:col>16</xdr:col>
          <xdr:colOff>276225</xdr:colOff>
          <xdr:row>39</xdr:row>
          <xdr:rowOff>19050</xdr:rowOff>
        </xdr:to>
        <xdr:sp macro="" textlink="">
          <xdr:nvSpPr>
            <xdr:cNvPr id="3118" name="チェック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114300</xdr:rowOff>
        </xdr:from>
        <xdr:to>
          <xdr:col>19</xdr:col>
          <xdr:colOff>266700</xdr:colOff>
          <xdr:row>39</xdr:row>
          <xdr:rowOff>28575</xdr:rowOff>
        </xdr:to>
        <xdr:sp macro="" textlink="">
          <xdr:nvSpPr>
            <xdr:cNvPr id="3119" name="チェック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37</xdr:row>
          <xdr:rowOff>107950</xdr:rowOff>
        </xdr:from>
        <xdr:to>
          <xdr:col>22</xdr:col>
          <xdr:colOff>276225</xdr:colOff>
          <xdr:row>39</xdr:row>
          <xdr:rowOff>19050</xdr:rowOff>
        </xdr:to>
        <xdr:sp macro="" textlink="">
          <xdr:nvSpPr>
            <xdr:cNvPr id="3120" name="チェック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39</xdr:row>
          <xdr:rowOff>107950</xdr:rowOff>
        </xdr:from>
        <xdr:to>
          <xdr:col>22</xdr:col>
          <xdr:colOff>276225</xdr:colOff>
          <xdr:row>41</xdr:row>
          <xdr:rowOff>19050</xdr:rowOff>
        </xdr:to>
        <xdr:sp macro="" textlink="">
          <xdr:nvSpPr>
            <xdr:cNvPr id="3121" name="チェック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37</xdr:row>
          <xdr:rowOff>107950</xdr:rowOff>
        </xdr:from>
        <xdr:to>
          <xdr:col>25</xdr:col>
          <xdr:colOff>247650</xdr:colOff>
          <xdr:row>39</xdr:row>
          <xdr:rowOff>19050</xdr:rowOff>
        </xdr:to>
        <xdr:sp macro="" textlink="">
          <xdr:nvSpPr>
            <xdr:cNvPr id="3122" name="チェック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xdr:row>
          <xdr:rowOff>114300</xdr:rowOff>
        </xdr:from>
        <xdr:to>
          <xdr:col>3</xdr:col>
          <xdr:colOff>304800</xdr:colOff>
          <xdr:row>7</xdr:row>
          <xdr:rowOff>9525</xdr:rowOff>
        </xdr:to>
        <xdr:sp macro="" textlink="">
          <xdr:nvSpPr>
            <xdr:cNvPr id="3124" name="チェック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xdr:row>
          <xdr:rowOff>114300</xdr:rowOff>
        </xdr:from>
        <xdr:to>
          <xdr:col>6</xdr:col>
          <xdr:colOff>304800</xdr:colOff>
          <xdr:row>7</xdr:row>
          <xdr:rowOff>9525</xdr:rowOff>
        </xdr:to>
        <xdr:sp macro="" textlink="">
          <xdr:nvSpPr>
            <xdr:cNvPr id="3125" name="チェック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31</xdr:row>
          <xdr:rowOff>114300</xdr:rowOff>
        </xdr:from>
        <xdr:to>
          <xdr:col>19</xdr:col>
          <xdr:colOff>304800</xdr:colOff>
          <xdr:row>33</xdr:row>
          <xdr:rowOff>19050</xdr:rowOff>
        </xdr:to>
        <xdr:sp macro="" textlink="">
          <xdr:nvSpPr>
            <xdr:cNvPr id="3126" name="チェック 40"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33</xdr:row>
          <xdr:rowOff>114300</xdr:rowOff>
        </xdr:from>
        <xdr:to>
          <xdr:col>19</xdr:col>
          <xdr:colOff>304800</xdr:colOff>
          <xdr:row>35</xdr:row>
          <xdr:rowOff>19050</xdr:rowOff>
        </xdr:to>
        <xdr:sp macro="" textlink="">
          <xdr:nvSpPr>
            <xdr:cNvPr id="3127" name="チェック 40"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39</xdr:row>
          <xdr:rowOff>107950</xdr:rowOff>
        </xdr:from>
        <xdr:to>
          <xdr:col>25</xdr:col>
          <xdr:colOff>257175</xdr:colOff>
          <xdr:row>41</xdr:row>
          <xdr:rowOff>19050</xdr:rowOff>
        </xdr:to>
        <xdr:sp macro="" textlink="">
          <xdr:nvSpPr>
            <xdr:cNvPr id="3129" name="チェック 49"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7</xdr:row>
          <xdr:rowOff>107950</xdr:rowOff>
        </xdr:from>
        <xdr:to>
          <xdr:col>9</xdr:col>
          <xdr:colOff>184150</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3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107950</xdr:rowOff>
        </xdr:from>
        <xdr:to>
          <xdr:col>3</xdr:col>
          <xdr:colOff>184150</xdr:colOff>
          <xdr:row>7</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xdr:row>
          <xdr:rowOff>107950</xdr:rowOff>
        </xdr:from>
        <xdr:to>
          <xdr:col>3</xdr:col>
          <xdr:colOff>203200</xdr:colOff>
          <xdr:row>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107950</xdr:rowOff>
        </xdr:from>
        <xdr:to>
          <xdr:col>6</xdr:col>
          <xdr:colOff>171450</xdr:colOff>
          <xdr:row>9</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5</xdr:row>
          <xdr:rowOff>107950</xdr:rowOff>
        </xdr:from>
        <xdr:to>
          <xdr:col>9</xdr:col>
          <xdr:colOff>203200</xdr:colOff>
          <xdr:row>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xdr:row>
          <xdr:rowOff>107950</xdr:rowOff>
        </xdr:from>
        <xdr:to>
          <xdr:col>12</xdr:col>
          <xdr:colOff>203200</xdr:colOff>
          <xdr:row>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107950</xdr:rowOff>
        </xdr:from>
        <xdr:to>
          <xdr:col>9</xdr:col>
          <xdr:colOff>203200</xdr:colOff>
          <xdr:row>11</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9</xdr:row>
          <xdr:rowOff>107950</xdr:rowOff>
        </xdr:from>
        <xdr:to>
          <xdr:col>12</xdr:col>
          <xdr:colOff>203200</xdr:colOff>
          <xdr:row>11</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11</xdr:row>
          <xdr:rowOff>107950</xdr:rowOff>
        </xdr:from>
        <xdr:to>
          <xdr:col>15</xdr:col>
          <xdr:colOff>203200</xdr:colOff>
          <xdr:row>13</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11</xdr:row>
          <xdr:rowOff>107950</xdr:rowOff>
        </xdr:from>
        <xdr:to>
          <xdr:col>18</xdr:col>
          <xdr:colOff>203200</xdr:colOff>
          <xdr:row>13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11</xdr:row>
          <xdr:rowOff>107950</xdr:rowOff>
        </xdr:from>
        <xdr:to>
          <xdr:col>21</xdr:col>
          <xdr:colOff>203200</xdr:colOff>
          <xdr:row>13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15</xdr:row>
          <xdr:rowOff>107950</xdr:rowOff>
        </xdr:from>
        <xdr:to>
          <xdr:col>21</xdr:col>
          <xdr:colOff>203200</xdr:colOff>
          <xdr:row>17</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15</xdr:row>
          <xdr:rowOff>107950</xdr:rowOff>
        </xdr:from>
        <xdr:to>
          <xdr:col>24</xdr:col>
          <xdr:colOff>203200</xdr:colOff>
          <xdr:row>17</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17</xdr:row>
          <xdr:rowOff>107950</xdr:rowOff>
        </xdr:from>
        <xdr:to>
          <xdr:col>21</xdr:col>
          <xdr:colOff>203200</xdr:colOff>
          <xdr:row>19</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17</xdr:row>
          <xdr:rowOff>107950</xdr:rowOff>
        </xdr:from>
        <xdr:to>
          <xdr:col>24</xdr:col>
          <xdr:colOff>203200</xdr:colOff>
          <xdr:row>19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13</xdr:row>
          <xdr:rowOff>107950</xdr:rowOff>
        </xdr:from>
        <xdr:to>
          <xdr:col>12</xdr:col>
          <xdr:colOff>50800</xdr:colOff>
          <xdr:row>15</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xdr:row>
          <xdr:rowOff>107950</xdr:rowOff>
        </xdr:from>
        <xdr:to>
          <xdr:col>12</xdr:col>
          <xdr:colOff>203200</xdr:colOff>
          <xdr:row>21</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107950</xdr:rowOff>
        </xdr:from>
        <xdr:to>
          <xdr:col>15</xdr:col>
          <xdr:colOff>203200</xdr:colOff>
          <xdr:row>21</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17</xdr:row>
          <xdr:rowOff>107950</xdr:rowOff>
        </xdr:from>
        <xdr:to>
          <xdr:col>18</xdr:col>
          <xdr:colOff>203200</xdr:colOff>
          <xdr:row>19</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107950</xdr:rowOff>
        </xdr:from>
        <xdr:to>
          <xdr:col>21</xdr:col>
          <xdr:colOff>203200</xdr:colOff>
          <xdr:row>21</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107950</xdr:rowOff>
        </xdr:from>
        <xdr:to>
          <xdr:col>21</xdr:col>
          <xdr:colOff>203200</xdr:colOff>
          <xdr:row>23</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12700</xdr:colOff>
          <xdr:row>9</xdr:row>
          <xdr:rowOff>107950</xdr:rowOff>
        </xdr:from>
        <xdr:to>
          <xdr:col>21</xdr:col>
          <xdr:colOff>203200</xdr:colOff>
          <xdr:row>11</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9</xdr:row>
          <xdr:rowOff>107950</xdr:rowOff>
        </xdr:from>
        <xdr:to>
          <xdr:col>24</xdr:col>
          <xdr:colOff>203200</xdr:colOff>
          <xdr:row>11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9</xdr:row>
          <xdr:rowOff>107950</xdr:rowOff>
        </xdr:from>
        <xdr:to>
          <xdr:col>15</xdr:col>
          <xdr:colOff>203200</xdr:colOff>
          <xdr:row>11</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12700</xdr:colOff>
          <xdr:row>11</xdr:row>
          <xdr:rowOff>107950</xdr:rowOff>
        </xdr:from>
        <xdr:to>
          <xdr:col>18</xdr:col>
          <xdr:colOff>203200</xdr:colOff>
          <xdr:row>13</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11</xdr:row>
          <xdr:rowOff>107950</xdr:rowOff>
        </xdr:from>
        <xdr:to>
          <xdr:col>21</xdr:col>
          <xdr:colOff>203200</xdr:colOff>
          <xdr:row>13</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11</xdr:row>
          <xdr:rowOff>107950</xdr:rowOff>
        </xdr:from>
        <xdr:to>
          <xdr:col>24</xdr:col>
          <xdr:colOff>203200</xdr:colOff>
          <xdr:row>13</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13</xdr:row>
          <xdr:rowOff>107950</xdr:rowOff>
        </xdr:from>
        <xdr:to>
          <xdr:col>21</xdr:col>
          <xdr:colOff>203200</xdr:colOff>
          <xdr:row>15</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107950</xdr:rowOff>
        </xdr:from>
        <xdr:to>
          <xdr:col>24</xdr:col>
          <xdr:colOff>203200</xdr:colOff>
          <xdr:row>15</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15</xdr:row>
          <xdr:rowOff>107950</xdr:rowOff>
        </xdr:from>
        <xdr:to>
          <xdr:col>12</xdr:col>
          <xdr:colOff>203200</xdr:colOff>
          <xdr:row>17</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15</xdr:row>
          <xdr:rowOff>107950</xdr:rowOff>
        </xdr:from>
        <xdr:to>
          <xdr:col>15</xdr:col>
          <xdr:colOff>203200</xdr:colOff>
          <xdr:row>17</xdr:row>
          <xdr:rowOff>12700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107950</xdr:rowOff>
        </xdr:from>
        <xdr:to>
          <xdr:col>12</xdr:col>
          <xdr:colOff>50800</xdr:colOff>
          <xdr:row>21</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15</xdr:row>
          <xdr:rowOff>107950</xdr:rowOff>
        </xdr:from>
        <xdr:to>
          <xdr:col>21</xdr:col>
          <xdr:colOff>203200</xdr:colOff>
          <xdr:row>17</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17</xdr:row>
          <xdr:rowOff>107950</xdr:rowOff>
        </xdr:from>
        <xdr:to>
          <xdr:col>21</xdr:col>
          <xdr:colOff>203200</xdr:colOff>
          <xdr:row>19</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9525</xdr:colOff>
      <xdr:row>24</xdr:row>
      <xdr:rowOff>223838</xdr:rowOff>
    </xdr:from>
    <xdr:to>
      <xdr:col>3</xdr:col>
      <xdr:colOff>190500</xdr:colOff>
      <xdr:row>33</xdr:row>
      <xdr:rowOff>182792</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24</xdr:row>
      <xdr:rowOff>238124</xdr:rowOff>
    </xdr:from>
    <xdr:to>
      <xdr:col>8</xdr:col>
      <xdr:colOff>181800</xdr:colOff>
      <xdr:row>33</xdr:row>
      <xdr:rowOff>197399</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285750</xdr:colOff>
      <xdr:row>26</xdr:row>
      <xdr:rowOff>66675</xdr:rowOff>
    </xdr:from>
    <xdr:ext cx="1047750" cy="950517"/>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590800" y="5000625"/>
          <a:ext cx="1047750" cy="9505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dist"/>
          <a:r>
            <a:rPr kumimoji="1" lang="ja-JP" altLang="en-US" sz="1000"/>
            <a:t>図中青線は，その学期の標準的な到達度を意味する．</a:t>
          </a:r>
        </a:p>
      </xdr:txBody>
    </xdr:sp>
    <xdr:clientData/>
  </xdr:oneCellAnchor>
  <xdr:oneCellAnchor>
    <xdr:from>
      <xdr:col>6</xdr:col>
      <xdr:colOff>198437</xdr:colOff>
      <xdr:row>24</xdr:row>
      <xdr:rowOff>190500</xdr:rowOff>
    </xdr:from>
    <xdr:ext cx="492443" cy="264047"/>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606967" y="4843591"/>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自律性</a:t>
          </a:r>
        </a:p>
      </xdr:txBody>
    </xdr:sp>
    <xdr:clientData/>
  </xdr:oneCellAnchor>
  <xdr:oneCellAnchor>
    <xdr:from>
      <xdr:col>7</xdr:col>
      <xdr:colOff>349250</xdr:colOff>
      <xdr:row>26</xdr:row>
      <xdr:rowOff>134937</xdr:rowOff>
    </xdr:from>
    <xdr:ext cx="492443" cy="264047"/>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5413375" y="5080000"/>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社会性</a:t>
          </a:r>
        </a:p>
      </xdr:txBody>
    </xdr:sp>
    <xdr:clientData/>
  </xdr:oneCellAnchor>
  <xdr:oneCellAnchor>
    <xdr:from>
      <xdr:col>7</xdr:col>
      <xdr:colOff>454024</xdr:colOff>
      <xdr:row>29</xdr:row>
      <xdr:rowOff>80962</xdr:rowOff>
    </xdr:from>
    <xdr:ext cx="492443" cy="4357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518149" y="5740400"/>
          <a:ext cx="492443"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地域・</a:t>
          </a:r>
          <a:endParaRPr kumimoji="1" lang="en-US" altLang="ja-JP" sz="800"/>
        </a:p>
        <a:p>
          <a:r>
            <a:rPr kumimoji="1" lang="ja-JP" altLang="en-US" sz="800"/>
            <a:t>国際性</a:t>
          </a:r>
        </a:p>
      </xdr:txBody>
    </xdr:sp>
    <xdr:clientData/>
  </xdr:oneCellAnchor>
  <xdr:oneCellAnchor>
    <xdr:from>
      <xdr:col>6</xdr:col>
      <xdr:colOff>508000</xdr:colOff>
      <xdr:row>32</xdr:row>
      <xdr:rowOff>134938</xdr:rowOff>
    </xdr:from>
    <xdr:ext cx="1107996" cy="264047"/>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889500" y="6508751"/>
          <a:ext cx="1107996"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コミュニケーション</a:t>
          </a:r>
        </a:p>
      </xdr:txBody>
    </xdr:sp>
    <xdr:clientData/>
  </xdr:oneCellAnchor>
  <xdr:oneCellAnchor>
    <xdr:from>
      <xdr:col>5</xdr:col>
      <xdr:colOff>396875</xdr:colOff>
      <xdr:row>32</xdr:row>
      <xdr:rowOff>158750</xdr:rowOff>
    </xdr:from>
    <xdr:ext cx="646331" cy="264047"/>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4095750" y="6532563"/>
          <a:ext cx="646331"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情報ﾘﾃﾗｼｰ</a:t>
          </a:r>
        </a:p>
      </xdr:txBody>
    </xdr:sp>
    <xdr:clientData/>
  </xdr:oneCellAnchor>
  <xdr:oneCellAnchor>
    <xdr:from>
      <xdr:col>4</xdr:col>
      <xdr:colOff>635000</xdr:colOff>
      <xdr:row>29</xdr:row>
      <xdr:rowOff>95250</xdr:rowOff>
    </xdr:from>
    <xdr:ext cx="595035" cy="435760"/>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3619500" y="5754688"/>
          <a:ext cx="595035"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問題解決</a:t>
          </a:r>
          <a:endParaRPr kumimoji="1" lang="en-US" altLang="ja-JP" sz="800"/>
        </a:p>
        <a:p>
          <a:r>
            <a:rPr kumimoji="1" lang="ja-JP" altLang="en-US" sz="800"/>
            <a:t>能力</a:t>
          </a:r>
        </a:p>
      </xdr:txBody>
    </xdr:sp>
    <xdr:clientData/>
  </xdr:oneCellAnchor>
  <xdr:oneCellAnchor>
    <xdr:from>
      <xdr:col>5</xdr:col>
      <xdr:colOff>47625</xdr:colOff>
      <xdr:row>26</xdr:row>
      <xdr:rowOff>142875</xdr:rowOff>
    </xdr:from>
    <xdr:ext cx="492443" cy="264047"/>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3746500" y="5087938"/>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専門性</a:t>
          </a:r>
        </a:p>
      </xdr:txBody>
    </xdr:sp>
    <xdr:clientData/>
  </xdr:oneCellAnchor>
  <xdr:oneCellAnchor>
    <xdr:from>
      <xdr:col>5</xdr:col>
      <xdr:colOff>186121</xdr:colOff>
      <xdr:row>2</xdr:row>
      <xdr:rowOff>10948</xdr:rowOff>
    </xdr:from>
    <xdr:ext cx="607859" cy="328423"/>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3908535" y="295603"/>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5</xdr:col>
      <xdr:colOff>276225</xdr:colOff>
      <xdr:row>9</xdr:row>
      <xdr:rowOff>9525</xdr:rowOff>
    </xdr:from>
    <xdr:to>
      <xdr:col>5</xdr:col>
      <xdr:colOff>321944</xdr:colOff>
      <xdr:row>13</xdr:row>
      <xdr:rowOff>0</xdr:rowOff>
    </xdr:to>
    <xdr:sp macro="" textlink="">
      <xdr:nvSpPr>
        <xdr:cNvPr id="2" name="右大かっこ 1">
          <a:extLst>
            <a:ext uri="{FF2B5EF4-FFF2-40B4-BE49-F238E27FC236}">
              <a16:creationId xmlns:a16="http://schemas.microsoft.com/office/drawing/2014/main" id="{00000000-0008-0000-0900-000002000000}"/>
            </a:ext>
          </a:extLst>
        </xdr:cNvPr>
        <xdr:cNvSpPr/>
      </xdr:nvSpPr>
      <xdr:spPr>
        <a:xfrm>
          <a:off x="3009900" y="1914525"/>
          <a:ext cx="45719" cy="9429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97630</xdr:colOff>
      <xdr:row>5</xdr:row>
      <xdr:rowOff>9525</xdr:rowOff>
    </xdr:from>
    <xdr:to>
      <xdr:col>8</xdr:col>
      <xdr:colOff>143349</xdr:colOff>
      <xdr:row>12</xdr:row>
      <xdr:rowOff>228600</xdr:rowOff>
    </xdr:to>
    <xdr:sp macro="" textlink="">
      <xdr:nvSpPr>
        <xdr:cNvPr id="3" name="右大かっこ 2">
          <a:extLst>
            <a:ext uri="{FF2B5EF4-FFF2-40B4-BE49-F238E27FC236}">
              <a16:creationId xmlns:a16="http://schemas.microsoft.com/office/drawing/2014/main" id="{00000000-0008-0000-0900-000003000000}"/>
            </a:ext>
          </a:extLst>
        </xdr:cNvPr>
        <xdr:cNvSpPr/>
      </xdr:nvSpPr>
      <xdr:spPr>
        <a:xfrm>
          <a:off x="4431505" y="1200150"/>
          <a:ext cx="45719" cy="18859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299560</xdr:colOff>
      <xdr:row>31</xdr:row>
      <xdr:rowOff>9525</xdr:rowOff>
    </xdr:from>
    <xdr:to>
      <xdr:col>5</xdr:col>
      <xdr:colOff>345279</xdr:colOff>
      <xdr:row>32</xdr:row>
      <xdr:rowOff>228600</xdr:rowOff>
    </xdr:to>
    <xdr:sp macro="" textlink="">
      <xdr:nvSpPr>
        <xdr:cNvPr id="4" name="右大かっこ 3">
          <a:extLst>
            <a:ext uri="{FF2B5EF4-FFF2-40B4-BE49-F238E27FC236}">
              <a16:creationId xmlns:a16="http://schemas.microsoft.com/office/drawing/2014/main" id="{00000000-0008-0000-0900-000004000000}"/>
            </a:ext>
          </a:extLst>
        </xdr:cNvPr>
        <xdr:cNvSpPr/>
      </xdr:nvSpPr>
      <xdr:spPr>
        <a:xfrm>
          <a:off x="3037998" y="7177088"/>
          <a:ext cx="45719" cy="4572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59531</xdr:colOff>
      <xdr:row>31</xdr:row>
      <xdr:rowOff>2382</xdr:rowOff>
    </xdr:from>
    <xdr:to>
      <xdr:col>8</xdr:col>
      <xdr:colOff>105250</xdr:colOff>
      <xdr:row>34</xdr:row>
      <xdr:rowOff>2381</xdr:rowOff>
    </xdr:to>
    <xdr:sp macro="" textlink="">
      <xdr:nvSpPr>
        <xdr:cNvPr id="5" name="右大かっこ 4">
          <a:extLst>
            <a:ext uri="{FF2B5EF4-FFF2-40B4-BE49-F238E27FC236}">
              <a16:creationId xmlns:a16="http://schemas.microsoft.com/office/drawing/2014/main" id="{00000000-0008-0000-0900-000005000000}"/>
            </a:ext>
          </a:extLst>
        </xdr:cNvPr>
        <xdr:cNvSpPr/>
      </xdr:nvSpPr>
      <xdr:spPr>
        <a:xfrm>
          <a:off x="4393406" y="7169945"/>
          <a:ext cx="45719" cy="71437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59532</xdr:colOff>
      <xdr:row>16</xdr:row>
      <xdr:rowOff>0</xdr:rowOff>
    </xdr:from>
    <xdr:to>
      <xdr:col>8</xdr:col>
      <xdr:colOff>138586</xdr:colOff>
      <xdr:row>19</xdr:row>
      <xdr:rowOff>0</xdr:rowOff>
    </xdr:to>
    <xdr:sp macro="" textlink="">
      <xdr:nvSpPr>
        <xdr:cNvPr id="6" name="右大かっこ 5">
          <a:extLst>
            <a:ext uri="{FF2B5EF4-FFF2-40B4-BE49-F238E27FC236}">
              <a16:creationId xmlns:a16="http://schemas.microsoft.com/office/drawing/2014/main" id="{00000000-0008-0000-0900-000006000000}"/>
            </a:ext>
          </a:extLst>
        </xdr:cNvPr>
        <xdr:cNvSpPr/>
      </xdr:nvSpPr>
      <xdr:spPr>
        <a:xfrm>
          <a:off x="4393407" y="3810000"/>
          <a:ext cx="79054" cy="714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142874</xdr:colOff>
      <xdr:row>4</xdr:row>
      <xdr:rowOff>119062</xdr:rowOff>
    </xdr:from>
    <xdr:to>
      <xdr:col>8</xdr:col>
      <xdr:colOff>178594</xdr:colOff>
      <xdr:row>4</xdr:row>
      <xdr:rowOff>119062</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2881312" y="1071562"/>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140493</xdr:colOff>
      <xdr:row>14</xdr:row>
      <xdr:rowOff>128587</xdr:rowOff>
    </xdr:from>
    <xdr:to>
      <xdr:col>8</xdr:col>
      <xdr:colOff>176213</xdr:colOff>
      <xdr:row>14</xdr:row>
      <xdr:rowOff>128587</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2878931" y="3462337"/>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66674</xdr:colOff>
      <xdr:row>21</xdr:row>
      <xdr:rowOff>102393</xdr:rowOff>
    </xdr:from>
    <xdr:to>
      <xdr:col>8</xdr:col>
      <xdr:colOff>102394</xdr:colOff>
      <xdr:row>21</xdr:row>
      <xdr:rowOff>102393</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2805112" y="4995862"/>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123824</xdr:colOff>
      <xdr:row>27</xdr:row>
      <xdr:rowOff>123824</xdr:rowOff>
    </xdr:from>
    <xdr:to>
      <xdr:col>8</xdr:col>
      <xdr:colOff>159544</xdr:colOff>
      <xdr:row>27</xdr:row>
      <xdr:rowOff>123824</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2862262" y="6338887"/>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121443</xdr:colOff>
      <xdr:row>28</xdr:row>
      <xdr:rowOff>121443</xdr:rowOff>
    </xdr:from>
    <xdr:to>
      <xdr:col>8</xdr:col>
      <xdr:colOff>157163</xdr:colOff>
      <xdr:row>28</xdr:row>
      <xdr:rowOff>121443</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2859881" y="6574631"/>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119062</xdr:colOff>
      <xdr:row>29</xdr:row>
      <xdr:rowOff>119062</xdr:rowOff>
    </xdr:from>
    <xdr:to>
      <xdr:col>8</xdr:col>
      <xdr:colOff>154782</xdr:colOff>
      <xdr:row>29</xdr:row>
      <xdr:rowOff>119062</xdr:rowOff>
    </xdr:to>
    <xdr:cxnSp macro="">
      <xdr:nvCxnSpPr>
        <xdr:cNvPr id="13" name="直線コネクタ 12">
          <a:extLst>
            <a:ext uri="{FF2B5EF4-FFF2-40B4-BE49-F238E27FC236}">
              <a16:creationId xmlns:a16="http://schemas.microsoft.com/office/drawing/2014/main" id="{00000000-0008-0000-0900-00000D000000}"/>
            </a:ext>
          </a:extLst>
        </xdr:cNvPr>
        <xdr:cNvCxnSpPr/>
      </xdr:nvCxnSpPr>
      <xdr:spPr>
        <a:xfrm>
          <a:off x="2857500" y="6810375"/>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55" Type="http://schemas.openxmlformats.org/officeDocument/2006/relationships/ctrlProp" Target="../ctrlProps/ctrlProp81.xml"/><Relationship Id="rId7"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42.xml"/><Relationship Id="rId29" Type="http://schemas.openxmlformats.org/officeDocument/2006/relationships/ctrlProp" Target="../ctrlProps/ctrlProp55.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trlProp" Target="../ctrlProps/ctrlProp79.xml"/><Relationship Id="rId5" Type="http://schemas.openxmlformats.org/officeDocument/2006/relationships/ctrlProp" Target="../ctrlProps/ctrlProp31.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56" Type="http://schemas.openxmlformats.org/officeDocument/2006/relationships/ctrlProp" Target="../ctrlProps/ctrlProp82.xml"/><Relationship Id="rId8" Type="http://schemas.openxmlformats.org/officeDocument/2006/relationships/ctrlProp" Target="../ctrlProps/ctrlProp34.xml"/><Relationship Id="rId51" Type="http://schemas.openxmlformats.org/officeDocument/2006/relationships/ctrlProp" Target="../ctrlProps/ctrlProp77.xml"/><Relationship Id="rId3" Type="http://schemas.openxmlformats.org/officeDocument/2006/relationships/vmlDrawing" Target="../drawings/vmlDrawing3.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20" Type="http://schemas.openxmlformats.org/officeDocument/2006/relationships/ctrlProp" Target="../ctrlProps/ctrlProp46.xml"/><Relationship Id="rId41" Type="http://schemas.openxmlformats.org/officeDocument/2006/relationships/ctrlProp" Target="../ctrlProps/ctrlProp67.xml"/><Relationship Id="rId54"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3" Type="http://schemas.openxmlformats.org/officeDocument/2006/relationships/vmlDrawing" Target="../drawings/vmlDrawing4.vml"/><Relationship Id="rId21" Type="http://schemas.openxmlformats.org/officeDocument/2006/relationships/ctrlProp" Target="../ctrlProps/ctrlProp100.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95.xml"/><Relationship Id="rId20"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10" Type="http://schemas.openxmlformats.org/officeDocument/2006/relationships/ctrlProp" Target="../ctrlProps/ctrlProp89.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06.xml"/><Relationship Id="rId5" Type="http://schemas.openxmlformats.org/officeDocument/2006/relationships/ctrlProp" Target="../ctrlProps/ctrlProp105.xml"/><Relationship Id="rId4" Type="http://schemas.openxmlformats.org/officeDocument/2006/relationships/ctrlProp" Target="../ctrlProps/ctrlProp10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6.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4"/>
  <sheetViews>
    <sheetView showGridLines="0" tabSelected="1" workbookViewId="0">
      <selection activeCell="B1" sqref="B1:J3"/>
    </sheetView>
  </sheetViews>
  <sheetFormatPr defaultColWidth="8.58203125" defaultRowHeight="18" x14ac:dyDescent="0.55000000000000004"/>
  <cols>
    <col min="1" max="1" width="4.08203125" style="231" customWidth="1"/>
    <col min="2" max="10" width="8.58203125" style="231"/>
    <col min="11" max="11" width="2.75" style="231" customWidth="1"/>
    <col min="12" max="16384" width="8.58203125" style="231"/>
  </cols>
  <sheetData>
    <row r="1" spans="2:10" ht="18.75" customHeight="1" x14ac:dyDescent="0.55000000000000004">
      <c r="B1" s="333" t="s">
        <v>330</v>
      </c>
      <c r="C1" s="334"/>
      <c r="D1" s="334"/>
      <c r="E1" s="334"/>
      <c r="F1" s="334"/>
      <c r="G1" s="334"/>
      <c r="H1" s="334"/>
      <c r="I1" s="334"/>
      <c r="J1" s="335"/>
    </row>
    <row r="2" spans="2:10" x14ac:dyDescent="0.55000000000000004">
      <c r="B2" s="336"/>
      <c r="C2" s="337"/>
      <c r="D2" s="337"/>
      <c r="E2" s="337"/>
      <c r="F2" s="337"/>
      <c r="G2" s="337"/>
      <c r="H2" s="337"/>
      <c r="I2" s="337"/>
      <c r="J2" s="338"/>
    </row>
    <row r="3" spans="2:10" x14ac:dyDescent="0.55000000000000004">
      <c r="B3" s="339"/>
      <c r="C3" s="340"/>
      <c r="D3" s="340"/>
      <c r="E3" s="340"/>
      <c r="F3" s="340"/>
      <c r="G3" s="340"/>
      <c r="H3" s="340"/>
      <c r="I3" s="340"/>
      <c r="J3" s="341"/>
    </row>
    <row r="4" spans="2:10" ht="12" customHeight="1" x14ac:dyDescent="0.55000000000000004">
      <c r="B4" s="278"/>
      <c r="C4" s="278"/>
      <c r="D4" s="278"/>
      <c r="E4" s="278"/>
      <c r="F4" s="278"/>
      <c r="G4" s="278"/>
      <c r="H4" s="278"/>
      <c r="I4" s="278"/>
      <c r="J4" s="278"/>
    </row>
    <row r="5" spans="2:10" ht="18.75" customHeight="1" x14ac:dyDescent="0.55000000000000004">
      <c r="B5" s="342" t="s">
        <v>317</v>
      </c>
      <c r="C5" s="342"/>
      <c r="D5" s="342"/>
      <c r="E5" s="278"/>
      <c r="F5" s="278"/>
      <c r="G5" s="278"/>
      <c r="H5" s="278"/>
      <c r="I5" s="278"/>
      <c r="J5" s="278"/>
    </row>
    <row r="6" spans="2:10" x14ac:dyDescent="0.55000000000000004">
      <c r="B6" s="343" t="s">
        <v>319</v>
      </c>
      <c r="C6" s="344"/>
      <c r="D6" s="344"/>
      <c r="E6" s="344"/>
      <c r="F6" s="344"/>
      <c r="G6" s="344"/>
      <c r="H6" s="344"/>
      <c r="I6" s="344"/>
      <c r="J6" s="344"/>
    </row>
    <row r="7" spans="2:10" x14ac:dyDescent="0.55000000000000004">
      <c r="B7" s="344"/>
      <c r="C7" s="344"/>
      <c r="D7" s="344"/>
      <c r="E7" s="344"/>
      <c r="F7" s="344"/>
      <c r="G7" s="344"/>
      <c r="H7" s="344"/>
      <c r="I7" s="344"/>
      <c r="J7" s="344"/>
    </row>
    <row r="8" spans="2:10" x14ac:dyDescent="0.55000000000000004">
      <c r="B8" s="231" t="s">
        <v>318</v>
      </c>
    </row>
    <row r="9" spans="2:10" ht="17.25" customHeight="1" x14ac:dyDescent="0.55000000000000004">
      <c r="B9" s="343" t="s">
        <v>325</v>
      </c>
      <c r="C9" s="343"/>
      <c r="D9" s="343"/>
      <c r="E9" s="343"/>
      <c r="F9" s="343"/>
      <c r="G9" s="343"/>
      <c r="H9" s="343"/>
      <c r="I9" s="343"/>
      <c r="J9" s="343"/>
    </row>
    <row r="10" spans="2:10" ht="17.25" customHeight="1" x14ac:dyDescent="0.55000000000000004">
      <c r="B10" s="343"/>
      <c r="C10" s="343"/>
      <c r="D10" s="343"/>
      <c r="E10" s="343"/>
      <c r="F10" s="343"/>
      <c r="G10" s="343"/>
      <c r="H10" s="343"/>
      <c r="I10" s="343"/>
      <c r="J10" s="343"/>
    </row>
    <row r="11" spans="2:10" ht="17.25" customHeight="1" x14ac:dyDescent="0.55000000000000004">
      <c r="B11" s="343"/>
      <c r="C11" s="343"/>
      <c r="D11" s="343"/>
      <c r="E11" s="343"/>
      <c r="F11" s="343"/>
      <c r="G11" s="343"/>
      <c r="H11" s="343"/>
      <c r="I11" s="343"/>
      <c r="J11" s="343"/>
    </row>
    <row r="12" spans="2:10" ht="17.25" customHeight="1" x14ac:dyDescent="0.55000000000000004">
      <c r="B12" s="343"/>
      <c r="C12" s="343"/>
      <c r="D12" s="343"/>
      <c r="E12" s="343"/>
      <c r="F12" s="343"/>
      <c r="G12" s="343"/>
      <c r="H12" s="343"/>
      <c r="I12" s="343"/>
      <c r="J12" s="343"/>
    </row>
    <row r="13" spans="2:10" ht="17.25" customHeight="1" x14ac:dyDescent="0.55000000000000004">
      <c r="B13" s="343"/>
      <c r="C13" s="343"/>
      <c r="D13" s="343"/>
      <c r="E13" s="343"/>
      <c r="F13" s="343"/>
      <c r="G13" s="343"/>
      <c r="H13" s="343"/>
      <c r="I13" s="343"/>
      <c r="J13" s="343"/>
    </row>
    <row r="14" spans="2:10" ht="17.25" customHeight="1" x14ac:dyDescent="0.55000000000000004">
      <c r="B14" s="343"/>
      <c r="C14" s="343"/>
      <c r="D14" s="343"/>
      <c r="E14" s="343"/>
      <c r="F14" s="343"/>
      <c r="G14" s="343"/>
      <c r="H14" s="343"/>
      <c r="I14" s="343"/>
      <c r="J14" s="343"/>
    </row>
    <row r="15" spans="2:10" x14ac:dyDescent="0.55000000000000004">
      <c r="B15" s="279" t="s">
        <v>321</v>
      </c>
      <c r="C15" s="278"/>
      <c r="D15" s="278"/>
      <c r="E15" s="278"/>
      <c r="F15" s="278"/>
      <c r="G15" s="278"/>
      <c r="H15" s="278"/>
      <c r="I15" s="278"/>
      <c r="J15" s="278"/>
    </row>
    <row r="16" spans="2:10" ht="17.25" customHeight="1" x14ac:dyDescent="0.55000000000000004">
      <c r="B16" s="332" t="s">
        <v>340</v>
      </c>
      <c r="C16" s="332"/>
      <c r="D16" s="332"/>
      <c r="E16" s="332"/>
      <c r="F16" s="332"/>
      <c r="G16" s="332"/>
      <c r="H16" s="332"/>
      <c r="I16" s="332"/>
      <c r="J16" s="332"/>
    </row>
    <row r="17" spans="2:10" ht="17.25" customHeight="1" x14ac:dyDescent="0.55000000000000004">
      <c r="B17" s="332"/>
      <c r="C17" s="332"/>
      <c r="D17" s="332"/>
      <c r="E17" s="332"/>
      <c r="F17" s="332"/>
      <c r="G17" s="332"/>
      <c r="H17" s="332"/>
      <c r="I17" s="332"/>
      <c r="J17" s="332"/>
    </row>
    <row r="18" spans="2:10" ht="17.25" customHeight="1" x14ac:dyDescent="0.55000000000000004">
      <c r="B18" s="332"/>
      <c r="C18" s="332"/>
      <c r="D18" s="332"/>
      <c r="E18" s="332"/>
      <c r="F18" s="332"/>
      <c r="G18" s="332"/>
      <c r="H18" s="332"/>
      <c r="I18" s="332"/>
      <c r="J18" s="332"/>
    </row>
    <row r="19" spans="2:10" ht="17.25" customHeight="1" x14ac:dyDescent="0.55000000000000004">
      <c r="B19" s="332"/>
      <c r="C19" s="332"/>
      <c r="D19" s="332"/>
      <c r="E19" s="332"/>
      <c r="F19" s="332"/>
      <c r="G19" s="332"/>
      <c r="H19" s="332"/>
      <c r="I19" s="332"/>
      <c r="J19" s="332"/>
    </row>
    <row r="20" spans="2:10" ht="17.25" customHeight="1" x14ac:dyDescent="0.55000000000000004">
      <c r="B20" s="332" t="s">
        <v>322</v>
      </c>
      <c r="C20" s="332"/>
      <c r="D20" s="332"/>
      <c r="E20" s="332"/>
      <c r="F20" s="332"/>
      <c r="G20" s="332"/>
      <c r="H20" s="332"/>
      <c r="I20" s="332"/>
      <c r="J20" s="332"/>
    </row>
    <row r="21" spans="2:10" ht="17.25" customHeight="1" x14ac:dyDescent="0.55000000000000004">
      <c r="B21" s="332"/>
      <c r="C21" s="332"/>
      <c r="D21" s="332"/>
      <c r="E21" s="332"/>
      <c r="F21" s="332"/>
      <c r="G21" s="332"/>
      <c r="H21" s="332"/>
      <c r="I21" s="332"/>
      <c r="J21" s="332"/>
    </row>
    <row r="22" spans="2:10" ht="17.25" customHeight="1" x14ac:dyDescent="0.55000000000000004">
      <c r="B22" s="332"/>
      <c r="C22" s="332"/>
      <c r="D22" s="332"/>
      <c r="E22" s="332"/>
      <c r="F22" s="332"/>
      <c r="G22" s="332"/>
      <c r="H22" s="332"/>
      <c r="I22" s="332"/>
      <c r="J22" s="332"/>
    </row>
    <row r="23" spans="2:10" ht="17.25" customHeight="1" x14ac:dyDescent="0.55000000000000004">
      <c r="B23" s="332"/>
      <c r="C23" s="332"/>
      <c r="D23" s="332"/>
      <c r="E23" s="332"/>
      <c r="F23" s="332"/>
      <c r="G23" s="332"/>
      <c r="H23" s="332"/>
      <c r="I23" s="332"/>
      <c r="J23" s="332"/>
    </row>
    <row r="24" spans="2:10" ht="16.5" customHeight="1" x14ac:dyDescent="0.55000000000000004">
      <c r="B24" s="332" t="s">
        <v>339</v>
      </c>
      <c r="C24" s="332"/>
      <c r="D24" s="332"/>
      <c r="E24" s="332"/>
      <c r="F24" s="332"/>
      <c r="G24" s="332"/>
      <c r="H24" s="332"/>
      <c r="I24" s="332"/>
      <c r="J24" s="332"/>
    </row>
    <row r="25" spans="2:10" ht="16.5" customHeight="1" x14ac:dyDescent="0.55000000000000004">
      <c r="B25" s="332"/>
      <c r="C25" s="332"/>
      <c r="D25" s="332"/>
      <c r="E25" s="332"/>
      <c r="F25" s="332"/>
      <c r="G25" s="332"/>
      <c r="H25" s="332"/>
      <c r="I25" s="332"/>
      <c r="J25" s="332"/>
    </row>
    <row r="26" spans="2:10" ht="16.5" customHeight="1" x14ac:dyDescent="0.55000000000000004">
      <c r="B26" s="332"/>
      <c r="C26" s="332"/>
      <c r="D26" s="332"/>
      <c r="E26" s="332"/>
      <c r="F26" s="332"/>
      <c r="G26" s="332"/>
      <c r="H26" s="332"/>
      <c r="I26" s="332"/>
      <c r="J26" s="332"/>
    </row>
    <row r="27" spans="2:10" ht="16.5" customHeight="1" x14ac:dyDescent="0.55000000000000004">
      <c r="B27" s="332"/>
      <c r="C27" s="332"/>
      <c r="D27" s="332"/>
      <c r="E27" s="332"/>
      <c r="F27" s="332"/>
      <c r="G27" s="332"/>
      <c r="H27" s="332"/>
      <c r="I27" s="332"/>
      <c r="J27" s="332"/>
    </row>
    <row r="28" spans="2:10" ht="18.75" customHeight="1" x14ac:dyDescent="0.55000000000000004">
      <c r="B28" s="332" t="s">
        <v>323</v>
      </c>
      <c r="C28" s="332"/>
      <c r="D28" s="332"/>
      <c r="E28" s="332"/>
      <c r="F28" s="332"/>
      <c r="G28" s="332"/>
      <c r="H28" s="332"/>
      <c r="I28" s="332"/>
      <c r="J28" s="332"/>
    </row>
    <row r="29" spans="2:10" x14ac:dyDescent="0.55000000000000004">
      <c r="B29" s="332"/>
      <c r="C29" s="332"/>
      <c r="D29" s="332"/>
      <c r="E29" s="332"/>
      <c r="F29" s="332"/>
      <c r="G29" s="332"/>
      <c r="H29" s="332"/>
      <c r="I29" s="332"/>
      <c r="J29" s="332"/>
    </row>
    <row r="30" spans="2:10" x14ac:dyDescent="0.55000000000000004">
      <c r="B30" s="231" t="s">
        <v>324</v>
      </c>
    </row>
    <row r="31" spans="2:10" x14ac:dyDescent="0.55000000000000004">
      <c r="B31" s="276" t="s">
        <v>336</v>
      </c>
      <c r="C31" s="272"/>
      <c r="D31" s="272"/>
      <c r="E31" s="272"/>
      <c r="F31" s="272"/>
      <c r="G31" s="272"/>
      <c r="H31" s="272"/>
      <c r="I31" s="272"/>
    </row>
    <row r="32" spans="2:10" ht="16.5" customHeight="1" x14ac:dyDescent="0.55000000000000004">
      <c r="B32" s="276" t="s">
        <v>347</v>
      </c>
      <c r="D32" s="30"/>
      <c r="J32" s="275"/>
    </row>
    <row r="33" spans="2:10" ht="15" customHeight="1" x14ac:dyDescent="0.55000000000000004">
      <c r="B33" s="274"/>
      <c r="C33" s="346"/>
      <c r="D33" s="347"/>
      <c r="E33" s="347"/>
      <c r="F33" s="347"/>
      <c r="G33" s="347"/>
      <c r="H33" s="346"/>
      <c r="I33" s="346"/>
      <c r="J33" s="347"/>
    </row>
    <row r="34" spans="2:10" ht="15" customHeight="1" x14ac:dyDescent="0.55000000000000004">
      <c r="B34" s="276"/>
      <c r="C34" s="346"/>
      <c r="D34" s="277"/>
      <c r="E34" s="277"/>
      <c r="F34" s="277"/>
      <c r="G34" s="277"/>
      <c r="H34" s="277"/>
      <c r="I34" s="277"/>
      <c r="J34" s="347"/>
    </row>
    <row r="35" spans="2:10" ht="15" customHeight="1" x14ac:dyDescent="0.55000000000000004">
      <c r="B35" s="276"/>
      <c r="C35" s="62"/>
      <c r="D35" s="62"/>
      <c r="E35" s="62"/>
      <c r="F35" s="62"/>
      <c r="G35" s="62"/>
      <c r="H35" s="280" t="s">
        <v>337</v>
      </c>
      <c r="J35" s="281"/>
    </row>
    <row r="36" spans="2:10" ht="15" customHeight="1" x14ac:dyDescent="0.55000000000000004">
      <c r="B36" s="276"/>
      <c r="C36" s="62"/>
      <c r="D36" s="62"/>
      <c r="E36" s="62"/>
      <c r="F36" s="62"/>
      <c r="G36" s="62"/>
      <c r="H36" s="62"/>
      <c r="I36" s="62"/>
      <c r="J36" s="281"/>
    </row>
    <row r="37" spans="2:10" ht="18.75" customHeight="1" x14ac:dyDescent="0.55000000000000004">
      <c r="B37" s="282" t="s">
        <v>326</v>
      </c>
      <c r="C37" s="283"/>
      <c r="D37" s="283"/>
      <c r="E37" s="283"/>
      <c r="F37" s="283"/>
      <c r="G37" s="283"/>
      <c r="H37" s="283"/>
      <c r="I37" s="283"/>
      <c r="J37" s="283"/>
    </row>
    <row r="38" spans="2:10" x14ac:dyDescent="0.55000000000000004">
      <c r="B38" s="343" t="s">
        <v>338</v>
      </c>
      <c r="C38" s="343"/>
      <c r="D38" s="343"/>
      <c r="E38" s="343"/>
      <c r="F38" s="343"/>
      <c r="G38" s="343"/>
      <c r="H38" s="343"/>
      <c r="I38" s="343"/>
      <c r="J38" s="343"/>
    </row>
    <row r="39" spans="2:10" ht="24" customHeight="1" x14ac:dyDescent="0.55000000000000004">
      <c r="B39" s="343"/>
      <c r="C39" s="343"/>
      <c r="D39" s="343"/>
      <c r="E39" s="343"/>
      <c r="F39" s="343"/>
      <c r="G39" s="343"/>
      <c r="H39" s="343"/>
      <c r="I39" s="343"/>
      <c r="J39" s="343"/>
    </row>
    <row r="40" spans="2:10" ht="14.25" customHeight="1" x14ac:dyDescent="0.55000000000000004">
      <c r="B40" s="345" t="s">
        <v>331</v>
      </c>
      <c r="C40" s="345"/>
      <c r="D40" s="345"/>
      <c r="E40" s="345"/>
      <c r="F40" s="345"/>
      <c r="G40" s="345"/>
      <c r="H40" s="345"/>
      <c r="I40" s="345"/>
      <c r="J40" s="345"/>
    </row>
    <row r="41" spans="2:10" ht="18.75" customHeight="1" x14ac:dyDescent="0.55000000000000004">
      <c r="B41" s="345"/>
      <c r="C41" s="345"/>
      <c r="D41" s="345"/>
      <c r="E41" s="345"/>
      <c r="F41" s="345"/>
      <c r="G41" s="345"/>
      <c r="H41" s="345"/>
      <c r="I41" s="345"/>
      <c r="J41" s="345"/>
    </row>
    <row r="42" spans="2:10" x14ac:dyDescent="0.55000000000000004">
      <c r="B42" s="345"/>
      <c r="C42" s="345"/>
      <c r="D42" s="345"/>
      <c r="E42" s="345"/>
      <c r="F42" s="345"/>
      <c r="G42" s="345"/>
      <c r="H42" s="345"/>
      <c r="I42" s="345"/>
      <c r="J42" s="345"/>
    </row>
    <row r="43" spans="2:10" x14ac:dyDescent="0.55000000000000004">
      <c r="B43" s="345"/>
      <c r="C43" s="345"/>
      <c r="D43" s="345"/>
      <c r="E43" s="345"/>
      <c r="F43" s="345"/>
      <c r="G43" s="345"/>
      <c r="H43" s="345"/>
      <c r="I43" s="345"/>
      <c r="J43" s="345"/>
    </row>
    <row r="44" spans="2:10" x14ac:dyDescent="0.55000000000000004">
      <c r="B44" s="273" t="s">
        <v>327</v>
      </c>
    </row>
  </sheetData>
  <sheetProtection password="C6D0" sheet="1" objects="1" scenarios="1"/>
  <mergeCells count="15">
    <mergeCell ref="B38:J39"/>
    <mergeCell ref="B40:J43"/>
    <mergeCell ref="B24:J27"/>
    <mergeCell ref="B28:J29"/>
    <mergeCell ref="C33:C34"/>
    <mergeCell ref="D33:E33"/>
    <mergeCell ref="F33:G33"/>
    <mergeCell ref="H33:I33"/>
    <mergeCell ref="J33:J34"/>
    <mergeCell ref="B20:J23"/>
    <mergeCell ref="B1:J3"/>
    <mergeCell ref="B5:D5"/>
    <mergeCell ref="B6:J7"/>
    <mergeCell ref="B9:J14"/>
    <mergeCell ref="B16:J19"/>
  </mergeCells>
  <phoneticPr fontId="1"/>
  <pageMargins left="0.23622047244094491" right="0.23622047244094491" top="0.74803149606299213" bottom="0.15748031496062992" header="0.31496062992125984" footer="0.31496062992125984"/>
  <pageSetup paperSize="9" orientation="portrait" horizontalDpi="4294967294"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39"/>
  <sheetViews>
    <sheetView showGridLines="0" zoomScale="80" zoomScaleNormal="80" workbookViewId="0">
      <selection activeCell="K6" sqref="K6:K13"/>
    </sheetView>
  </sheetViews>
  <sheetFormatPr defaultRowHeight="18" x14ac:dyDescent="0.55000000000000004"/>
  <cols>
    <col min="1" max="1" width="2.75" customWidth="1"/>
    <col min="2" max="2" width="5" customWidth="1"/>
    <col min="3" max="3" width="4.25" customWidth="1"/>
    <col min="4" max="4" width="5" customWidth="1"/>
    <col min="5" max="5" width="12.58203125" customWidth="1"/>
    <col min="6" max="6" width="5.33203125" customWidth="1"/>
    <col min="7" max="7" width="10.58203125" customWidth="1"/>
    <col min="8" max="8" width="5" style="18" customWidth="1"/>
    <col min="9" max="9" width="5" customWidth="1"/>
    <col min="10" max="10" width="10.58203125" style="31" customWidth="1"/>
    <col min="11" max="11" width="9" style="18"/>
  </cols>
  <sheetData>
    <row r="1" spans="2:11" x14ac:dyDescent="0.55000000000000004">
      <c r="H1" s="98"/>
      <c r="J1" s="98"/>
      <c r="K1" s="98"/>
    </row>
    <row r="3" spans="2:11" x14ac:dyDescent="0.55000000000000004">
      <c r="B3" t="s">
        <v>36</v>
      </c>
    </row>
    <row r="4" spans="2:11" x14ac:dyDescent="0.55000000000000004">
      <c r="C4" s="570" t="s">
        <v>20</v>
      </c>
      <c r="D4" s="570"/>
      <c r="E4" s="570"/>
      <c r="J4" s="31" t="s">
        <v>200</v>
      </c>
      <c r="K4" s="18" t="s">
        <v>196</v>
      </c>
    </row>
    <row r="5" spans="2:11" x14ac:dyDescent="0.55000000000000004">
      <c r="D5" t="s">
        <v>21</v>
      </c>
      <c r="J5" s="190" t="s">
        <v>30</v>
      </c>
      <c r="K5" s="196" t="str">
        <f>IF('（A)'!Z11&gt;=2,"〇","×")</f>
        <v>×</v>
      </c>
    </row>
    <row r="6" spans="2:11" x14ac:dyDescent="0.55000000000000004">
      <c r="D6" t="s">
        <v>22</v>
      </c>
      <c r="G6" s="193" t="s">
        <v>30</v>
      </c>
      <c r="H6" s="190" t="str">
        <f>IF('（A)'!Z13&gt;=2,"〇","×")</f>
        <v>×</v>
      </c>
      <c r="J6" s="566" t="s">
        <v>53</v>
      </c>
      <c r="K6" s="560" t="str">
        <f>IF(AND('（A)'!AA45&gt;=12,'（A)'!AA44&gt;=14),"〇","×")</f>
        <v>×</v>
      </c>
    </row>
    <row r="7" spans="2:11" x14ac:dyDescent="0.55000000000000004">
      <c r="D7" t="s">
        <v>23</v>
      </c>
      <c r="G7" s="193" t="s">
        <v>30</v>
      </c>
      <c r="H7" s="190" t="str">
        <f>IF('（A)'!Z15&gt;=2,"〇","×")</f>
        <v>×</v>
      </c>
      <c r="J7" s="561"/>
      <c r="K7" s="560"/>
    </row>
    <row r="8" spans="2:11" x14ac:dyDescent="0.55000000000000004">
      <c r="D8" t="s">
        <v>24</v>
      </c>
      <c r="J8" s="561"/>
      <c r="K8" s="560"/>
    </row>
    <row r="9" spans="2:11" x14ac:dyDescent="0.55000000000000004">
      <c r="C9" s="570" t="s">
        <v>25</v>
      </c>
      <c r="D9" s="570"/>
      <c r="E9" s="570"/>
      <c r="J9" s="561"/>
      <c r="K9" s="560"/>
    </row>
    <row r="10" spans="2:11" x14ac:dyDescent="0.55000000000000004">
      <c r="C10" t="s">
        <v>0</v>
      </c>
      <c r="D10" t="s">
        <v>26</v>
      </c>
      <c r="G10" s="563" t="s">
        <v>30</v>
      </c>
      <c r="H10" s="563" t="str">
        <f>IF('（A)'!Z19&gt;=2,"〇", "×")</f>
        <v>×</v>
      </c>
      <c r="J10" s="561"/>
      <c r="K10" s="560"/>
    </row>
    <row r="11" spans="2:11" x14ac:dyDescent="0.55000000000000004">
      <c r="D11" t="s">
        <v>27</v>
      </c>
      <c r="G11" s="564"/>
      <c r="H11" s="564"/>
      <c r="J11" s="561"/>
      <c r="K11" s="560"/>
    </row>
    <row r="12" spans="2:11" x14ac:dyDescent="0.55000000000000004">
      <c r="D12" t="s">
        <v>28</v>
      </c>
      <c r="G12" s="564"/>
      <c r="H12" s="564"/>
      <c r="J12" s="561"/>
      <c r="K12" s="560"/>
    </row>
    <row r="13" spans="2:11" x14ac:dyDescent="0.55000000000000004">
      <c r="C13" t="s">
        <v>0</v>
      </c>
      <c r="D13" t="s">
        <v>29</v>
      </c>
      <c r="G13" s="565"/>
      <c r="H13" s="565"/>
      <c r="J13" s="561"/>
      <c r="K13" s="560"/>
    </row>
    <row r="14" spans="2:11" x14ac:dyDescent="0.55000000000000004">
      <c r="C14" s="570" t="s">
        <v>31</v>
      </c>
      <c r="D14" s="570"/>
      <c r="E14" s="570"/>
      <c r="J14" s="191"/>
      <c r="K14" s="191"/>
    </row>
    <row r="15" spans="2:11" x14ac:dyDescent="0.55000000000000004">
      <c r="C15" t="s">
        <v>0</v>
      </c>
      <c r="D15" t="s">
        <v>32</v>
      </c>
      <c r="J15" s="190" t="s">
        <v>34</v>
      </c>
      <c r="K15" s="196" t="str">
        <f>IF(単位計算!L16=2,"〇","×")</f>
        <v>×</v>
      </c>
    </row>
    <row r="16" spans="2:11" x14ac:dyDescent="0.55000000000000004">
      <c r="D16" t="s">
        <v>33</v>
      </c>
      <c r="J16" s="191"/>
      <c r="K16" s="191"/>
    </row>
    <row r="17" spans="2:11" x14ac:dyDescent="0.55000000000000004">
      <c r="D17" t="s">
        <v>197</v>
      </c>
      <c r="G17" s="193" t="s">
        <v>35</v>
      </c>
      <c r="H17" s="190" t="str">
        <f>IF('（D)'!AA37=8,"〇","×")</f>
        <v>×</v>
      </c>
      <c r="J17" s="561" t="s">
        <v>191</v>
      </c>
      <c r="K17" s="560" t="str">
        <f>IF(OR(単位計算!L18+単位計算!L19&gt;=12,単位計算!L18+単位計算!L20&gt;=12),"〇","×")</f>
        <v>×</v>
      </c>
    </row>
    <row r="18" spans="2:11" x14ac:dyDescent="0.55000000000000004">
      <c r="D18" t="s">
        <v>198</v>
      </c>
      <c r="G18" s="193" t="s">
        <v>190</v>
      </c>
      <c r="H18" s="190" t="str">
        <f>IF('（D)'!AA36&gt;=4,"〇", "×")</f>
        <v>×</v>
      </c>
      <c r="J18" s="561"/>
      <c r="K18" s="560"/>
    </row>
    <row r="19" spans="2:11" x14ac:dyDescent="0.55000000000000004">
      <c r="D19" t="s">
        <v>199</v>
      </c>
      <c r="G19" s="193" t="s">
        <v>190</v>
      </c>
      <c r="H19" s="190" t="str">
        <f>IF('（D)'!AA38&gt;=4,"〇","×")</f>
        <v>×</v>
      </c>
      <c r="J19" s="561"/>
      <c r="K19" s="560"/>
    </row>
    <row r="20" spans="2:11" ht="10.5" customHeight="1" x14ac:dyDescent="0.55000000000000004">
      <c r="J20" s="567"/>
      <c r="K20" s="567"/>
    </row>
    <row r="21" spans="2:11" x14ac:dyDescent="0.55000000000000004">
      <c r="B21" t="s">
        <v>37</v>
      </c>
      <c r="J21" s="568"/>
      <c r="K21" s="568"/>
    </row>
    <row r="22" spans="2:11" x14ac:dyDescent="0.55000000000000004">
      <c r="C22" s="570" t="s">
        <v>38</v>
      </c>
      <c r="D22" s="570"/>
      <c r="E22" s="570"/>
      <c r="J22" s="190" t="s">
        <v>40</v>
      </c>
      <c r="K22" s="196" t="str">
        <f>IF('（B)'!AA39=10,"〇","×")</f>
        <v>×</v>
      </c>
    </row>
    <row r="23" spans="2:11" x14ac:dyDescent="0.55000000000000004">
      <c r="C23" s="571" t="s">
        <v>39</v>
      </c>
      <c r="D23" s="571"/>
      <c r="E23" s="571"/>
      <c r="F23" s="571"/>
      <c r="G23" s="571"/>
      <c r="H23" s="571"/>
      <c r="I23" s="571"/>
      <c r="J23" s="192"/>
      <c r="K23" s="192"/>
    </row>
    <row r="24" spans="2:11" ht="10.5" customHeight="1" x14ac:dyDescent="0.55000000000000004">
      <c r="J24" s="569"/>
      <c r="K24" s="569"/>
    </row>
    <row r="25" spans="2:11" x14ac:dyDescent="0.55000000000000004">
      <c r="B25" t="s">
        <v>41</v>
      </c>
      <c r="J25" s="569"/>
      <c r="K25" s="569"/>
    </row>
    <row r="26" spans="2:11" x14ac:dyDescent="0.55000000000000004">
      <c r="C26" s="570" t="s">
        <v>42</v>
      </c>
      <c r="D26" s="570"/>
      <c r="E26" s="570"/>
      <c r="J26" s="569"/>
      <c r="K26" s="569"/>
    </row>
    <row r="27" spans="2:11" x14ac:dyDescent="0.55000000000000004">
      <c r="D27" s="570" t="s">
        <v>43</v>
      </c>
      <c r="E27" s="570"/>
      <c r="J27" s="568"/>
      <c r="K27" s="568"/>
    </row>
    <row r="28" spans="2:11" x14ac:dyDescent="0.55000000000000004">
      <c r="D28" s="570" t="s">
        <v>44</v>
      </c>
      <c r="E28" s="570"/>
      <c r="J28" s="190" t="s">
        <v>45</v>
      </c>
      <c r="K28" s="196" t="str">
        <f>IF(単位計算!L27=28,"〇","×")</f>
        <v>×</v>
      </c>
    </row>
    <row r="29" spans="2:11" x14ac:dyDescent="0.55000000000000004">
      <c r="D29" s="570" t="s">
        <v>46</v>
      </c>
      <c r="E29" s="570"/>
      <c r="J29" s="190" t="s">
        <v>47</v>
      </c>
      <c r="K29" s="196" t="str">
        <f>IF(単位計算!L28=27,"〇","×")</f>
        <v>×</v>
      </c>
    </row>
    <row r="30" spans="2:11" x14ac:dyDescent="0.55000000000000004">
      <c r="C30" s="570" t="s">
        <v>48</v>
      </c>
      <c r="D30" s="570"/>
      <c r="J30" s="190" t="s">
        <v>34</v>
      </c>
      <c r="K30" s="196" t="str">
        <f>IF(単位計算!L29=2,"〇","×")</f>
        <v>×</v>
      </c>
    </row>
    <row r="31" spans="2:11" x14ac:dyDescent="0.55000000000000004">
      <c r="C31" s="570" t="s">
        <v>49</v>
      </c>
      <c r="D31" s="570"/>
      <c r="J31" s="191"/>
      <c r="K31" s="191"/>
    </row>
    <row r="32" spans="2:11" x14ac:dyDescent="0.55000000000000004">
      <c r="D32" s="570" t="s">
        <v>44</v>
      </c>
      <c r="E32" s="570"/>
      <c r="G32" s="562" t="s">
        <v>194</v>
      </c>
      <c r="H32" s="561" t="str">
        <f>IF(SUM(単位計算!L31:L32)&gt;=29,"〇","×")</f>
        <v>×</v>
      </c>
      <c r="J32" s="561" t="s">
        <v>52</v>
      </c>
      <c r="K32" s="560" t="str">
        <f>IF(SUM(単位計算!L31:L33)&gt;=33,"〇","×")</f>
        <v>×</v>
      </c>
    </row>
    <row r="33" spans="2:11" x14ac:dyDescent="0.55000000000000004">
      <c r="D33" s="570" t="s">
        <v>46</v>
      </c>
      <c r="E33" s="570"/>
      <c r="G33" s="562"/>
      <c r="H33" s="561"/>
      <c r="J33" s="561"/>
      <c r="K33" s="560"/>
    </row>
    <row r="34" spans="2:11" x14ac:dyDescent="0.55000000000000004">
      <c r="D34" s="570" t="s">
        <v>50</v>
      </c>
      <c r="E34" s="570"/>
      <c r="G34" s="193" t="s">
        <v>51</v>
      </c>
      <c r="H34" s="190" t="str">
        <f>IF('（C)'!J39=4,"〇","×")</f>
        <v>×</v>
      </c>
      <c r="J34" s="561"/>
      <c r="K34" s="560"/>
    </row>
    <row r="37" spans="2:11" x14ac:dyDescent="0.55000000000000004">
      <c r="B37" t="s">
        <v>232</v>
      </c>
    </row>
    <row r="38" spans="2:11" x14ac:dyDescent="0.55000000000000004">
      <c r="B38" s="572" t="s">
        <v>328</v>
      </c>
      <c r="C38" s="572"/>
      <c r="D38" s="572"/>
      <c r="E38" s="572"/>
      <c r="F38" s="572"/>
      <c r="G38" s="572"/>
      <c r="H38" s="572"/>
      <c r="I38" s="572"/>
      <c r="J38" s="572"/>
      <c r="K38" s="572"/>
    </row>
    <row r="39" spans="2:11" x14ac:dyDescent="0.55000000000000004">
      <c r="B39" s="572"/>
      <c r="C39" s="572"/>
      <c r="D39" s="572"/>
      <c r="E39" s="572"/>
      <c r="F39" s="572"/>
      <c r="G39" s="572"/>
      <c r="H39" s="572"/>
      <c r="I39" s="572"/>
      <c r="J39" s="572"/>
      <c r="K39" s="572"/>
    </row>
  </sheetData>
  <sheetProtection algorithmName="SHA-512" hashValue="YhwZXDoL/nKYyr9v3p9roM/Cu7/2AZXFYFZlO04eaH4PCCi6r+p1TyJ1EdIg3S9Z7CjShriL6xG1TOTH/uS3ew==" saltValue="sTz0r6OaEOAfIMtaqRu5Eg==" spinCount="100000" sheet="1" objects="1" scenarios="1"/>
  <mergeCells count="29">
    <mergeCell ref="B38:K39"/>
    <mergeCell ref="D27:E27"/>
    <mergeCell ref="D28:E28"/>
    <mergeCell ref="D29:E29"/>
    <mergeCell ref="D32:E32"/>
    <mergeCell ref="D34:E34"/>
    <mergeCell ref="C31:D31"/>
    <mergeCell ref="C30:D30"/>
    <mergeCell ref="D33:E33"/>
    <mergeCell ref="C4:E4"/>
    <mergeCell ref="C9:E9"/>
    <mergeCell ref="C14:E14"/>
    <mergeCell ref="C22:E22"/>
    <mergeCell ref="C26:E26"/>
    <mergeCell ref="C23:I23"/>
    <mergeCell ref="K6:K13"/>
    <mergeCell ref="J17:J19"/>
    <mergeCell ref="K17:K19"/>
    <mergeCell ref="G32:G33"/>
    <mergeCell ref="H32:H33"/>
    <mergeCell ref="G10:G13"/>
    <mergeCell ref="H10:H13"/>
    <mergeCell ref="J6:J13"/>
    <mergeCell ref="K32:K34"/>
    <mergeCell ref="J20:J21"/>
    <mergeCell ref="K20:K21"/>
    <mergeCell ref="K24:K27"/>
    <mergeCell ref="J32:J34"/>
    <mergeCell ref="J24:J27"/>
  </mergeCells>
  <phoneticPr fontId="1"/>
  <pageMargins left="0.7" right="0.7" top="0.75" bottom="0.75" header="0.3" footer="0.3"/>
  <pageSetup paperSize="9" orientation="portrait" horizontalDpi="4294967294"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C33"/>
  <sheetViews>
    <sheetView showGridLines="0" zoomScale="73" zoomScaleNormal="73" workbookViewId="0">
      <selection activeCell="AE6" sqref="AE6"/>
    </sheetView>
  </sheetViews>
  <sheetFormatPr defaultColWidth="8.75" defaultRowHeight="13" x14ac:dyDescent="0.55000000000000004"/>
  <cols>
    <col min="1" max="1" width="22.75" style="211" customWidth="1"/>
    <col min="2" max="2" width="0.83203125" style="211" customWidth="1"/>
    <col min="3" max="3" width="9.75" style="211" customWidth="1"/>
    <col min="4" max="5" width="0.83203125" style="211" customWidth="1"/>
    <col min="6" max="6" width="9.75" style="211" customWidth="1"/>
    <col min="7" max="8" width="0.83203125" style="211" customWidth="1"/>
    <col min="9" max="9" width="9.75" style="211" customWidth="1"/>
    <col min="10" max="11" width="0.83203125" style="211" customWidth="1"/>
    <col min="12" max="12" width="9.75" style="211" customWidth="1"/>
    <col min="13" max="14" width="0.83203125" style="211" customWidth="1"/>
    <col min="15" max="15" width="9.75" style="211" customWidth="1"/>
    <col min="16" max="17" width="0.83203125" style="211" customWidth="1"/>
    <col min="18" max="18" width="9.75" style="211" customWidth="1"/>
    <col min="19" max="20" width="0.83203125" style="211" customWidth="1"/>
    <col min="21" max="21" width="9.75" style="211" customWidth="1"/>
    <col min="22" max="23" width="0.83203125" style="211" customWidth="1"/>
    <col min="24" max="24" width="9.75" style="211" customWidth="1"/>
    <col min="25" max="25" width="0.83203125" style="211" customWidth="1"/>
    <col min="26" max="26" width="2.25" style="211" customWidth="1"/>
    <col min="27" max="28" width="8.75" style="211"/>
    <col min="29" max="29" width="3.33203125" style="211" customWidth="1"/>
    <col min="30" max="256" width="8.75" style="211"/>
    <col min="257" max="257" width="22.75" style="211" customWidth="1"/>
    <col min="258" max="258" width="0.83203125" style="211" customWidth="1"/>
    <col min="259" max="259" width="9.75" style="211" customWidth="1"/>
    <col min="260" max="261" width="0.83203125" style="211" customWidth="1"/>
    <col min="262" max="262" width="9.75" style="211" customWidth="1"/>
    <col min="263" max="264" width="0.83203125" style="211" customWidth="1"/>
    <col min="265" max="265" width="9.75" style="211" customWidth="1"/>
    <col min="266" max="267" width="0.83203125" style="211" customWidth="1"/>
    <col min="268" max="268" width="9.75" style="211" customWidth="1"/>
    <col min="269" max="270" width="0.83203125" style="211" customWidth="1"/>
    <col min="271" max="271" width="9.75" style="211" customWidth="1"/>
    <col min="272" max="273" width="0.83203125" style="211" customWidth="1"/>
    <col min="274" max="274" width="9.75" style="211" customWidth="1"/>
    <col min="275" max="276" width="0.83203125" style="211" customWidth="1"/>
    <col min="277" max="277" width="9.75" style="211" customWidth="1"/>
    <col min="278" max="279" width="0.83203125" style="211" customWidth="1"/>
    <col min="280" max="280" width="9.75" style="211" customWidth="1"/>
    <col min="281" max="281" width="0.83203125" style="211" customWidth="1"/>
    <col min="282" max="282" width="2.25" style="211" customWidth="1"/>
    <col min="283" max="284" width="8.75" style="211"/>
    <col min="285" max="285" width="3.33203125" style="211" customWidth="1"/>
    <col min="286" max="512" width="8.75" style="211"/>
    <col min="513" max="513" width="22.75" style="211" customWidth="1"/>
    <col min="514" max="514" width="0.83203125" style="211" customWidth="1"/>
    <col min="515" max="515" width="9.75" style="211" customWidth="1"/>
    <col min="516" max="517" width="0.83203125" style="211" customWidth="1"/>
    <col min="518" max="518" width="9.75" style="211" customWidth="1"/>
    <col min="519" max="520" width="0.83203125" style="211" customWidth="1"/>
    <col min="521" max="521" width="9.75" style="211" customWidth="1"/>
    <col min="522" max="523" width="0.83203125" style="211" customWidth="1"/>
    <col min="524" max="524" width="9.75" style="211" customWidth="1"/>
    <col min="525" max="526" width="0.83203125" style="211" customWidth="1"/>
    <col min="527" max="527" width="9.75" style="211" customWidth="1"/>
    <col min="528" max="529" width="0.83203125" style="211" customWidth="1"/>
    <col min="530" max="530" width="9.75" style="211" customWidth="1"/>
    <col min="531" max="532" width="0.83203125" style="211" customWidth="1"/>
    <col min="533" max="533" width="9.75" style="211" customWidth="1"/>
    <col min="534" max="535" width="0.83203125" style="211" customWidth="1"/>
    <col min="536" max="536" width="9.75" style="211" customWidth="1"/>
    <col min="537" max="537" width="0.83203125" style="211" customWidth="1"/>
    <col min="538" max="538" width="2.25" style="211" customWidth="1"/>
    <col min="539" max="540" width="8.75" style="211"/>
    <col min="541" max="541" width="3.33203125" style="211" customWidth="1"/>
    <col min="542" max="768" width="8.75" style="211"/>
    <col min="769" max="769" width="22.75" style="211" customWidth="1"/>
    <col min="770" max="770" width="0.83203125" style="211" customWidth="1"/>
    <col min="771" max="771" width="9.75" style="211" customWidth="1"/>
    <col min="772" max="773" width="0.83203125" style="211" customWidth="1"/>
    <col min="774" max="774" width="9.75" style="211" customWidth="1"/>
    <col min="775" max="776" width="0.83203125" style="211" customWidth="1"/>
    <col min="777" max="777" width="9.75" style="211" customWidth="1"/>
    <col min="778" max="779" width="0.83203125" style="211" customWidth="1"/>
    <col min="780" max="780" width="9.75" style="211" customWidth="1"/>
    <col min="781" max="782" width="0.83203125" style="211" customWidth="1"/>
    <col min="783" max="783" width="9.75" style="211" customWidth="1"/>
    <col min="784" max="785" width="0.83203125" style="211" customWidth="1"/>
    <col min="786" max="786" width="9.75" style="211" customWidth="1"/>
    <col min="787" max="788" width="0.83203125" style="211" customWidth="1"/>
    <col min="789" max="789" width="9.75" style="211" customWidth="1"/>
    <col min="790" max="791" width="0.83203125" style="211" customWidth="1"/>
    <col min="792" max="792" width="9.75" style="211" customWidth="1"/>
    <col min="793" max="793" width="0.83203125" style="211" customWidth="1"/>
    <col min="794" max="794" width="2.25" style="211" customWidth="1"/>
    <col min="795" max="796" width="8.75" style="211"/>
    <col min="797" max="797" width="3.33203125" style="211" customWidth="1"/>
    <col min="798" max="1024" width="8.75" style="211"/>
    <col min="1025" max="1025" width="22.75" style="211" customWidth="1"/>
    <col min="1026" max="1026" width="0.83203125" style="211" customWidth="1"/>
    <col min="1027" max="1027" width="9.75" style="211" customWidth="1"/>
    <col min="1028" max="1029" width="0.83203125" style="211" customWidth="1"/>
    <col min="1030" max="1030" width="9.75" style="211" customWidth="1"/>
    <col min="1031" max="1032" width="0.83203125" style="211" customWidth="1"/>
    <col min="1033" max="1033" width="9.75" style="211" customWidth="1"/>
    <col min="1034" max="1035" width="0.83203125" style="211" customWidth="1"/>
    <col min="1036" max="1036" width="9.75" style="211" customWidth="1"/>
    <col min="1037" max="1038" width="0.83203125" style="211" customWidth="1"/>
    <col min="1039" max="1039" width="9.75" style="211" customWidth="1"/>
    <col min="1040" max="1041" width="0.83203125" style="211" customWidth="1"/>
    <col min="1042" max="1042" width="9.75" style="211" customWidth="1"/>
    <col min="1043" max="1044" width="0.83203125" style="211" customWidth="1"/>
    <col min="1045" max="1045" width="9.75" style="211" customWidth="1"/>
    <col min="1046" max="1047" width="0.83203125" style="211" customWidth="1"/>
    <col min="1048" max="1048" width="9.75" style="211" customWidth="1"/>
    <col min="1049" max="1049" width="0.83203125" style="211" customWidth="1"/>
    <col min="1050" max="1050" width="2.25" style="211" customWidth="1"/>
    <col min="1051" max="1052" width="8.75" style="211"/>
    <col min="1053" max="1053" width="3.33203125" style="211" customWidth="1"/>
    <col min="1054" max="1280" width="8.75" style="211"/>
    <col min="1281" max="1281" width="22.75" style="211" customWidth="1"/>
    <col min="1282" max="1282" width="0.83203125" style="211" customWidth="1"/>
    <col min="1283" max="1283" width="9.75" style="211" customWidth="1"/>
    <col min="1284" max="1285" width="0.83203125" style="211" customWidth="1"/>
    <col min="1286" max="1286" width="9.75" style="211" customWidth="1"/>
    <col min="1287" max="1288" width="0.83203125" style="211" customWidth="1"/>
    <col min="1289" max="1289" width="9.75" style="211" customWidth="1"/>
    <col min="1290" max="1291" width="0.83203125" style="211" customWidth="1"/>
    <col min="1292" max="1292" width="9.75" style="211" customWidth="1"/>
    <col min="1293" max="1294" width="0.83203125" style="211" customWidth="1"/>
    <col min="1295" max="1295" width="9.75" style="211" customWidth="1"/>
    <col min="1296" max="1297" width="0.83203125" style="211" customWidth="1"/>
    <col min="1298" max="1298" width="9.75" style="211" customWidth="1"/>
    <col min="1299" max="1300" width="0.83203125" style="211" customWidth="1"/>
    <col min="1301" max="1301" width="9.75" style="211" customWidth="1"/>
    <col min="1302" max="1303" width="0.83203125" style="211" customWidth="1"/>
    <col min="1304" max="1304" width="9.75" style="211" customWidth="1"/>
    <col min="1305" max="1305" width="0.83203125" style="211" customWidth="1"/>
    <col min="1306" max="1306" width="2.25" style="211" customWidth="1"/>
    <col min="1307" max="1308" width="8.75" style="211"/>
    <col min="1309" max="1309" width="3.33203125" style="211" customWidth="1"/>
    <col min="1310" max="1536" width="8.75" style="211"/>
    <col min="1537" max="1537" width="22.75" style="211" customWidth="1"/>
    <col min="1538" max="1538" width="0.83203125" style="211" customWidth="1"/>
    <col min="1539" max="1539" width="9.75" style="211" customWidth="1"/>
    <col min="1540" max="1541" width="0.83203125" style="211" customWidth="1"/>
    <col min="1542" max="1542" width="9.75" style="211" customWidth="1"/>
    <col min="1543" max="1544" width="0.83203125" style="211" customWidth="1"/>
    <col min="1545" max="1545" width="9.75" style="211" customWidth="1"/>
    <col min="1546" max="1547" width="0.83203125" style="211" customWidth="1"/>
    <col min="1548" max="1548" width="9.75" style="211" customWidth="1"/>
    <col min="1549" max="1550" width="0.83203125" style="211" customWidth="1"/>
    <col min="1551" max="1551" width="9.75" style="211" customWidth="1"/>
    <col min="1552" max="1553" width="0.83203125" style="211" customWidth="1"/>
    <col min="1554" max="1554" width="9.75" style="211" customWidth="1"/>
    <col min="1555" max="1556" width="0.83203125" style="211" customWidth="1"/>
    <col min="1557" max="1557" width="9.75" style="211" customWidth="1"/>
    <col min="1558" max="1559" width="0.83203125" style="211" customWidth="1"/>
    <col min="1560" max="1560" width="9.75" style="211" customWidth="1"/>
    <col min="1561" max="1561" width="0.83203125" style="211" customWidth="1"/>
    <col min="1562" max="1562" width="2.25" style="211" customWidth="1"/>
    <col min="1563" max="1564" width="8.75" style="211"/>
    <col min="1565" max="1565" width="3.33203125" style="211" customWidth="1"/>
    <col min="1566" max="1792" width="8.75" style="211"/>
    <col min="1793" max="1793" width="22.75" style="211" customWidth="1"/>
    <col min="1794" max="1794" width="0.83203125" style="211" customWidth="1"/>
    <col min="1795" max="1795" width="9.75" style="211" customWidth="1"/>
    <col min="1796" max="1797" width="0.83203125" style="211" customWidth="1"/>
    <col min="1798" max="1798" width="9.75" style="211" customWidth="1"/>
    <col min="1799" max="1800" width="0.83203125" style="211" customWidth="1"/>
    <col min="1801" max="1801" width="9.75" style="211" customWidth="1"/>
    <col min="1802" max="1803" width="0.83203125" style="211" customWidth="1"/>
    <col min="1804" max="1804" width="9.75" style="211" customWidth="1"/>
    <col min="1805" max="1806" width="0.83203125" style="211" customWidth="1"/>
    <col min="1807" max="1807" width="9.75" style="211" customWidth="1"/>
    <col min="1808" max="1809" width="0.83203125" style="211" customWidth="1"/>
    <col min="1810" max="1810" width="9.75" style="211" customWidth="1"/>
    <col min="1811" max="1812" width="0.83203125" style="211" customWidth="1"/>
    <col min="1813" max="1813" width="9.75" style="211" customWidth="1"/>
    <col min="1814" max="1815" width="0.83203125" style="211" customWidth="1"/>
    <col min="1816" max="1816" width="9.75" style="211" customWidth="1"/>
    <col min="1817" max="1817" width="0.83203125" style="211" customWidth="1"/>
    <col min="1818" max="1818" width="2.25" style="211" customWidth="1"/>
    <col min="1819" max="1820" width="8.75" style="211"/>
    <col min="1821" max="1821" width="3.33203125" style="211" customWidth="1"/>
    <col min="1822" max="2048" width="8.75" style="211"/>
    <col min="2049" max="2049" width="22.75" style="211" customWidth="1"/>
    <col min="2050" max="2050" width="0.83203125" style="211" customWidth="1"/>
    <col min="2051" max="2051" width="9.75" style="211" customWidth="1"/>
    <col min="2052" max="2053" width="0.83203125" style="211" customWidth="1"/>
    <col min="2054" max="2054" width="9.75" style="211" customWidth="1"/>
    <col min="2055" max="2056" width="0.83203125" style="211" customWidth="1"/>
    <col min="2057" max="2057" width="9.75" style="211" customWidth="1"/>
    <col min="2058" max="2059" width="0.83203125" style="211" customWidth="1"/>
    <col min="2060" max="2060" width="9.75" style="211" customWidth="1"/>
    <col min="2061" max="2062" width="0.83203125" style="211" customWidth="1"/>
    <col min="2063" max="2063" width="9.75" style="211" customWidth="1"/>
    <col min="2064" max="2065" width="0.83203125" style="211" customWidth="1"/>
    <col min="2066" max="2066" width="9.75" style="211" customWidth="1"/>
    <col min="2067" max="2068" width="0.83203125" style="211" customWidth="1"/>
    <col min="2069" max="2069" width="9.75" style="211" customWidth="1"/>
    <col min="2070" max="2071" width="0.83203125" style="211" customWidth="1"/>
    <col min="2072" max="2072" width="9.75" style="211" customWidth="1"/>
    <col min="2073" max="2073" width="0.83203125" style="211" customWidth="1"/>
    <col min="2074" max="2074" width="2.25" style="211" customWidth="1"/>
    <col min="2075" max="2076" width="8.75" style="211"/>
    <col min="2077" max="2077" width="3.33203125" style="211" customWidth="1"/>
    <col min="2078" max="2304" width="8.75" style="211"/>
    <col min="2305" max="2305" width="22.75" style="211" customWidth="1"/>
    <col min="2306" max="2306" width="0.83203125" style="211" customWidth="1"/>
    <col min="2307" max="2307" width="9.75" style="211" customWidth="1"/>
    <col min="2308" max="2309" width="0.83203125" style="211" customWidth="1"/>
    <col min="2310" max="2310" width="9.75" style="211" customWidth="1"/>
    <col min="2311" max="2312" width="0.83203125" style="211" customWidth="1"/>
    <col min="2313" max="2313" width="9.75" style="211" customWidth="1"/>
    <col min="2314" max="2315" width="0.83203125" style="211" customWidth="1"/>
    <col min="2316" max="2316" width="9.75" style="211" customWidth="1"/>
    <col min="2317" max="2318" width="0.83203125" style="211" customWidth="1"/>
    <col min="2319" max="2319" width="9.75" style="211" customWidth="1"/>
    <col min="2320" max="2321" width="0.83203125" style="211" customWidth="1"/>
    <col min="2322" max="2322" width="9.75" style="211" customWidth="1"/>
    <col min="2323" max="2324" width="0.83203125" style="211" customWidth="1"/>
    <col min="2325" max="2325" width="9.75" style="211" customWidth="1"/>
    <col min="2326" max="2327" width="0.83203125" style="211" customWidth="1"/>
    <col min="2328" max="2328" width="9.75" style="211" customWidth="1"/>
    <col min="2329" max="2329" width="0.83203125" style="211" customWidth="1"/>
    <col min="2330" max="2330" width="2.25" style="211" customWidth="1"/>
    <col min="2331" max="2332" width="8.75" style="211"/>
    <col min="2333" max="2333" width="3.33203125" style="211" customWidth="1"/>
    <col min="2334" max="2560" width="8.75" style="211"/>
    <col min="2561" max="2561" width="22.75" style="211" customWidth="1"/>
    <col min="2562" max="2562" width="0.83203125" style="211" customWidth="1"/>
    <col min="2563" max="2563" width="9.75" style="211" customWidth="1"/>
    <col min="2564" max="2565" width="0.83203125" style="211" customWidth="1"/>
    <col min="2566" max="2566" width="9.75" style="211" customWidth="1"/>
    <col min="2567" max="2568" width="0.83203125" style="211" customWidth="1"/>
    <col min="2569" max="2569" width="9.75" style="211" customWidth="1"/>
    <col min="2570" max="2571" width="0.83203125" style="211" customWidth="1"/>
    <col min="2572" max="2572" width="9.75" style="211" customWidth="1"/>
    <col min="2573" max="2574" width="0.83203125" style="211" customWidth="1"/>
    <col min="2575" max="2575" width="9.75" style="211" customWidth="1"/>
    <col min="2576" max="2577" width="0.83203125" style="211" customWidth="1"/>
    <col min="2578" max="2578" width="9.75" style="211" customWidth="1"/>
    <col min="2579" max="2580" width="0.83203125" style="211" customWidth="1"/>
    <col min="2581" max="2581" width="9.75" style="211" customWidth="1"/>
    <col min="2582" max="2583" width="0.83203125" style="211" customWidth="1"/>
    <col min="2584" max="2584" width="9.75" style="211" customWidth="1"/>
    <col min="2585" max="2585" width="0.83203125" style="211" customWidth="1"/>
    <col min="2586" max="2586" width="2.25" style="211" customWidth="1"/>
    <col min="2587" max="2588" width="8.75" style="211"/>
    <col min="2589" max="2589" width="3.33203125" style="211" customWidth="1"/>
    <col min="2590" max="2816" width="8.75" style="211"/>
    <col min="2817" max="2817" width="22.75" style="211" customWidth="1"/>
    <col min="2818" max="2818" width="0.83203125" style="211" customWidth="1"/>
    <col min="2819" max="2819" width="9.75" style="211" customWidth="1"/>
    <col min="2820" max="2821" width="0.83203125" style="211" customWidth="1"/>
    <col min="2822" max="2822" width="9.75" style="211" customWidth="1"/>
    <col min="2823" max="2824" width="0.83203125" style="211" customWidth="1"/>
    <col min="2825" max="2825" width="9.75" style="211" customWidth="1"/>
    <col min="2826" max="2827" width="0.83203125" style="211" customWidth="1"/>
    <col min="2828" max="2828" width="9.75" style="211" customWidth="1"/>
    <col min="2829" max="2830" width="0.83203125" style="211" customWidth="1"/>
    <col min="2831" max="2831" width="9.75" style="211" customWidth="1"/>
    <col min="2832" max="2833" width="0.83203125" style="211" customWidth="1"/>
    <col min="2834" max="2834" width="9.75" style="211" customWidth="1"/>
    <col min="2835" max="2836" width="0.83203125" style="211" customWidth="1"/>
    <col min="2837" max="2837" width="9.75" style="211" customWidth="1"/>
    <col min="2838" max="2839" width="0.83203125" style="211" customWidth="1"/>
    <col min="2840" max="2840" width="9.75" style="211" customWidth="1"/>
    <col min="2841" max="2841" width="0.83203125" style="211" customWidth="1"/>
    <col min="2842" max="2842" width="2.25" style="211" customWidth="1"/>
    <col min="2843" max="2844" width="8.75" style="211"/>
    <col min="2845" max="2845" width="3.33203125" style="211" customWidth="1"/>
    <col min="2846" max="3072" width="8.75" style="211"/>
    <col min="3073" max="3073" width="22.75" style="211" customWidth="1"/>
    <col min="3074" max="3074" width="0.83203125" style="211" customWidth="1"/>
    <col min="3075" max="3075" width="9.75" style="211" customWidth="1"/>
    <col min="3076" max="3077" width="0.83203125" style="211" customWidth="1"/>
    <col min="3078" max="3078" width="9.75" style="211" customWidth="1"/>
    <col min="3079" max="3080" width="0.83203125" style="211" customWidth="1"/>
    <col min="3081" max="3081" width="9.75" style="211" customWidth="1"/>
    <col min="3082" max="3083" width="0.83203125" style="211" customWidth="1"/>
    <col min="3084" max="3084" width="9.75" style="211" customWidth="1"/>
    <col min="3085" max="3086" width="0.83203125" style="211" customWidth="1"/>
    <col min="3087" max="3087" width="9.75" style="211" customWidth="1"/>
    <col min="3088" max="3089" width="0.83203125" style="211" customWidth="1"/>
    <col min="3090" max="3090" width="9.75" style="211" customWidth="1"/>
    <col min="3091" max="3092" width="0.83203125" style="211" customWidth="1"/>
    <col min="3093" max="3093" width="9.75" style="211" customWidth="1"/>
    <col min="3094" max="3095" width="0.83203125" style="211" customWidth="1"/>
    <col min="3096" max="3096" width="9.75" style="211" customWidth="1"/>
    <col min="3097" max="3097" width="0.83203125" style="211" customWidth="1"/>
    <col min="3098" max="3098" width="2.25" style="211" customWidth="1"/>
    <col min="3099" max="3100" width="8.75" style="211"/>
    <col min="3101" max="3101" width="3.33203125" style="211" customWidth="1"/>
    <col min="3102" max="3328" width="8.75" style="211"/>
    <col min="3329" max="3329" width="22.75" style="211" customWidth="1"/>
    <col min="3330" max="3330" width="0.83203125" style="211" customWidth="1"/>
    <col min="3331" max="3331" width="9.75" style="211" customWidth="1"/>
    <col min="3332" max="3333" width="0.83203125" style="211" customWidth="1"/>
    <col min="3334" max="3334" width="9.75" style="211" customWidth="1"/>
    <col min="3335" max="3336" width="0.83203125" style="211" customWidth="1"/>
    <col min="3337" max="3337" width="9.75" style="211" customWidth="1"/>
    <col min="3338" max="3339" width="0.83203125" style="211" customWidth="1"/>
    <col min="3340" max="3340" width="9.75" style="211" customWidth="1"/>
    <col min="3341" max="3342" width="0.83203125" style="211" customWidth="1"/>
    <col min="3343" max="3343" width="9.75" style="211" customWidth="1"/>
    <col min="3344" max="3345" width="0.83203125" style="211" customWidth="1"/>
    <col min="3346" max="3346" width="9.75" style="211" customWidth="1"/>
    <col min="3347" max="3348" width="0.83203125" style="211" customWidth="1"/>
    <col min="3349" max="3349" width="9.75" style="211" customWidth="1"/>
    <col min="3350" max="3351" width="0.83203125" style="211" customWidth="1"/>
    <col min="3352" max="3352" width="9.75" style="211" customWidth="1"/>
    <col min="3353" max="3353" width="0.83203125" style="211" customWidth="1"/>
    <col min="3354" max="3354" width="2.25" style="211" customWidth="1"/>
    <col min="3355" max="3356" width="8.75" style="211"/>
    <col min="3357" max="3357" width="3.33203125" style="211" customWidth="1"/>
    <col min="3358" max="3584" width="8.75" style="211"/>
    <col min="3585" max="3585" width="22.75" style="211" customWidth="1"/>
    <col min="3586" max="3586" width="0.83203125" style="211" customWidth="1"/>
    <col min="3587" max="3587" width="9.75" style="211" customWidth="1"/>
    <col min="3588" max="3589" width="0.83203125" style="211" customWidth="1"/>
    <col min="3590" max="3590" width="9.75" style="211" customWidth="1"/>
    <col min="3591" max="3592" width="0.83203125" style="211" customWidth="1"/>
    <col min="3593" max="3593" width="9.75" style="211" customWidth="1"/>
    <col min="3594" max="3595" width="0.83203125" style="211" customWidth="1"/>
    <col min="3596" max="3596" width="9.75" style="211" customWidth="1"/>
    <col min="3597" max="3598" width="0.83203125" style="211" customWidth="1"/>
    <col min="3599" max="3599" width="9.75" style="211" customWidth="1"/>
    <col min="3600" max="3601" width="0.83203125" style="211" customWidth="1"/>
    <col min="3602" max="3602" width="9.75" style="211" customWidth="1"/>
    <col min="3603" max="3604" width="0.83203125" style="211" customWidth="1"/>
    <col min="3605" max="3605" width="9.75" style="211" customWidth="1"/>
    <col min="3606" max="3607" width="0.83203125" style="211" customWidth="1"/>
    <col min="3608" max="3608" width="9.75" style="211" customWidth="1"/>
    <col min="3609" max="3609" width="0.83203125" style="211" customWidth="1"/>
    <col min="3610" max="3610" width="2.25" style="211" customWidth="1"/>
    <col min="3611" max="3612" width="8.75" style="211"/>
    <col min="3613" max="3613" width="3.33203125" style="211" customWidth="1"/>
    <col min="3614" max="3840" width="8.75" style="211"/>
    <col min="3841" max="3841" width="22.75" style="211" customWidth="1"/>
    <col min="3842" max="3842" width="0.83203125" style="211" customWidth="1"/>
    <col min="3843" max="3843" width="9.75" style="211" customWidth="1"/>
    <col min="3844" max="3845" width="0.83203125" style="211" customWidth="1"/>
    <col min="3846" max="3846" width="9.75" style="211" customWidth="1"/>
    <col min="3847" max="3848" width="0.83203125" style="211" customWidth="1"/>
    <col min="3849" max="3849" width="9.75" style="211" customWidth="1"/>
    <col min="3850" max="3851" width="0.83203125" style="211" customWidth="1"/>
    <col min="3852" max="3852" width="9.75" style="211" customWidth="1"/>
    <col min="3853" max="3854" width="0.83203125" style="211" customWidth="1"/>
    <col min="3855" max="3855" width="9.75" style="211" customWidth="1"/>
    <col min="3856" max="3857" width="0.83203125" style="211" customWidth="1"/>
    <col min="3858" max="3858" width="9.75" style="211" customWidth="1"/>
    <col min="3859" max="3860" width="0.83203125" style="211" customWidth="1"/>
    <col min="3861" max="3861" width="9.75" style="211" customWidth="1"/>
    <col min="3862" max="3863" width="0.83203125" style="211" customWidth="1"/>
    <col min="3864" max="3864" width="9.75" style="211" customWidth="1"/>
    <col min="3865" max="3865" width="0.83203125" style="211" customWidth="1"/>
    <col min="3866" max="3866" width="2.25" style="211" customWidth="1"/>
    <col min="3867" max="3868" width="8.75" style="211"/>
    <col min="3869" max="3869" width="3.33203125" style="211" customWidth="1"/>
    <col min="3870" max="4096" width="8.75" style="211"/>
    <col min="4097" max="4097" width="22.75" style="211" customWidth="1"/>
    <col min="4098" max="4098" width="0.83203125" style="211" customWidth="1"/>
    <col min="4099" max="4099" width="9.75" style="211" customWidth="1"/>
    <col min="4100" max="4101" width="0.83203125" style="211" customWidth="1"/>
    <col min="4102" max="4102" width="9.75" style="211" customWidth="1"/>
    <col min="4103" max="4104" width="0.83203125" style="211" customWidth="1"/>
    <col min="4105" max="4105" width="9.75" style="211" customWidth="1"/>
    <col min="4106" max="4107" width="0.83203125" style="211" customWidth="1"/>
    <col min="4108" max="4108" width="9.75" style="211" customWidth="1"/>
    <col min="4109" max="4110" width="0.83203125" style="211" customWidth="1"/>
    <col min="4111" max="4111" width="9.75" style="211" customWidth="1"/>
    <col min="4112" max="4113" width="0.83203125" style="211" customWidth="1"/>
    <col min="4114" max="4114" width="9.75" style="211" customWidth="1"/>
    <col min="4115" max="4116" width="0.83203125" style="211" customWidth="1"/>
    <col min="4117" max="4117" width="9.75" style="211" customWidth="1"/>
    <col min="4118" max="4119" width="0.83203125" style="211" customWidth="1"/>
    <col min="4120" max="4120" width="9.75" style="211" customWidth="1"/>
    <col min="4121" max="4121" width="0.83203125" style="211" customWidth="1"/>
    <col min="4122" max="4122" width="2.25" style="211" customWidth="1"/>
    <col min="4123" max="4124" width="8.75" style="211"/>
    <col min="4125" max="4125" width="3.33203125" style="211" customWidth="1"/>
    <col min="4126" max="4352" width="8.75" style="211"/>
    <col min="4353" max="4353" width="22.75" style="211" customWidth="1"/>
    <col min="4354" max="4354" width="0.83203125" style="211" customWidth="1"/>
    <col min="4355" max="4355" width="9.75" style="211" customWidth="1"/>
    <col min="4356" max="4357" width="0.83203125" style="211" customWidth="1"/>
    <col min="4358" max="4358" width="9.75" style="211" customWidth="1"/>
    <col min="4359" max="4360" width="0.83203125" style="211" customWidth="1"/>
    <col min="4361" max="4361" width="9.75" style="211" customWidth="1"/>
    <col min="4362" max="4363" width="0.83203125" style="211" customWidth="1"/>
    <col min="4364" max="4364" width="9.75" style="211" customWidth="1"/>
    <col min="4365" max="4366" width="0.83203125" style="211" customWidth="1"/>
    <col min="4367" max="4367" width="9.75" style="211" customWidth="1"/>
    <col min="4368" max="4369" width="0.83203125" style="211" customWidth="1"/>
    <col min="4370" max="4370" width="9.75" style="211" customWidth="1"/>
    <col min="4371" max="4372" width="0.83203125" style="211" customWidth="1"/>
    <col min="4373" max="4373" width="9.75" style="211" customWidth="1"/>
    <col min="4374" max="4375" width="0.83203125" style="211" customWidth="1"/>
    <col min="4376" max="4376" width="9.75" style="211" customWidth="1"/>
    <col min="4377" max="4377" width="0.83203125" style="211" customWidth="1"/>
    <col min="4378" max="4378" width="2.25" style="211" customWidth="1"/>
    <col min="4379" max="4380" width="8.75" style="211"/>
    <col min="4381" max="4381" width="3.33203125" style="211" customWidth="1"/>
    <col min="4382" max="4608" width="8.75" style="211"/>
    <col min="4609" max="4609" width="22.75" style="211" customWidth="1"/>
    <col min="4610" max="4610" width="0.83203125" style="211" customWidth="1"/>
    <col min="4611" max="4611" width="9.75" style="211" customWidth="1"/>
    <col min="4612" max="4613" width="0.83203125" style="211" customWidth="1"/>
    <col min="4614" max="4614" width="9.75" style="211" customWidth="1"/>
    <col min="4615" max="4616" width="0.83203125" style="211" customWidth="1"/>
    <col min="4617" max="4617" width="9.75" style="211" customWidth="1"/>
    <col min="4618" max="4619" width="0.83203125" style="211" customWidth="1"/>
    <col min="4620" max="4620" width="9.75" style="211" customWidth="1"/>
    <col min="4621" max="4622" width="0.83203125" style="211" customWidth="1"/>
    <col min="4623" max="4623" width="9.75" style="211" customWidth="1"/>
    <col min="4624" max="4625" width="0.83203125" style="211" customWidth="1"/>
    <col min="4626" max="4626" width="9.75" style="211" customWidth="1"/>
    <col min="4627" max="4628" width="0.83203125" style="211" customWidth="1"/>
    <col min="4629" max="4629" width="9.75" style="211" customWidth="1"/>
    <col min="4630" max="4631" width="0.83203125" style="211" customWidth="1"/>
    <col min="4632" max="4632" width="9.75" style="211" customWidth="1"/>
    <col min="4633" max="4633" width="0.83203125" style="211" customWidth="1"/>
    <col min="4634" max="4634" width="2.25" style="211" customWidth="1"/>
    <col min="4635" max="4636" width="8.75" style="211"/>
    <col min="4637" max="4637" width="3.33203125" style="211" customWidth="1"/>
    <col min="4638" max="4864" width="8.75" style="211"/>
    <col min="4865" max="4865" width="22.75" style="211" customWidth="1"/>
    <col min="4866" max="4866" width="0.83203125" style="211" customWidth="1"/>
    <col min="4867" max="4867" width="9.75" style="211" customWidth="1"/>
    <col min="4868" max="4869" width="0.83203125" style="211" customWidth="1"/>
    <col min="4870" max="4870" width="9.75" style="211" customWidth="1"/>
    <col min="4871" max="4872" width="0.83203125" style="211" customWidth="1"/>
    <col min="4873" max="4873" width="9.75" style="211" customWidth="1"/>
    <col min="4874" max="4875" width="0.83203125" style="211" customWidth="1"/>
    <col min="4876" max="4876" width="9.75" style="211" customWidth="1"/>
    <col min="4877" max="4878" width="0.83203125" style="211" customWidth="1"/>
    <col min="4879" max="4879" width="9.75" style="211" customWidth="1"/>
    <col min="4880" max="4881" width="0.83203125" style="211" customWidth="1"/>
    <col min="4882" max="4882" width="9.75" style="211" customWidth="1"/>
    <col min="4883" max="4884" width="0.83203125" style="211" customWidth="1"/>
    <col min="4885" max="4885" width="9.75" style="211" customWidth="1"/>
    <col min="4886" max="4887" width="0.83203125" style="211" customWidth="1"/>
    <col min="4888" max="4888" width="9.75" style="211" customWidth="1"/>
    <col min="4889" max="4889" width="0.83203125" style="211" customWidth="1"/>
    <col min="4890" max="4890" width="2.25" style="211" customWidth="1"/>
    <col min="4891" max="4892" width="8.75" style="211"/>
    <col min="4893" max="4893" width="3.33203125" style="211" customWidth="1"/>
    <col min="4894" max="5120" width="8.75" style="211"/>
    <col min="5121" max="5121" width="22.75" style="211" customWidth="1"/>
    <col min="5122" max="5122" width="0.83203125" style="211" customWidth="1"/>
    <col min="5123" max="5123" width="9.75" style="211" customWidth="1"/>
    <col min="5124" max="5125" width="0.83203125" style="211" customWidth="1"/>
    <col min="5126" max="5126" width="9.75" style="211" customWidth="1"/>
    <col min="5127" max="5128" width="0.83203125" style="211" customWidth="1"/>
    <col min="5129" max="5129" width="9.75" style="211" customWidth="1"/>
    <col min="5130" max="5131" width="0.83203125" style="211" customWidth="1"/>
    <col min="5132" max="5132" width="9.75" style="211" customWidth="1"/>
    <col min="5133" max="5134" width="0.83203125" style="211" customWidth="1"/>
    <col min="5135" max="5135" width="9.75" style="211" customWidth="1"/>
    <col min="5136" max="5137" width="0.83203125" style="211" customWidth="1"/>
    <col min="5138" max="5138" width="9.75" style="211" customWidth="1"/>
    <col min="5139" max="5140" width="0.83203125" style="211" customWidth="1"/>
    <col min="5141" max="5141" width="9.75" style="211" customWidth="1"/>
    <col min="5142" max="5143" width="0.83203125" style="211" customWidth="1"/>
    <col min="5144" max="5144" width="9.75" style="211" customWidth="1"/>
    <col min="5145" max="5145" width="0.83203125" style="211" customWidth="1"/>
    <col min="5146" max="5146" width="2.25" style="211" customWidth="1"/>
    <col min="5147" max="5148" width="8.75" style="211"/>
    <col min="5149" max="5149" width="3.33203125" style="211" customWidth="1"/>
    <col min="5150" max="5376" width="8.75" style="211"/>
    <col min="5377" max="5377" width="22.75" style="211" customWidth="1"/>
    <col min="5378" max="5378" width="0.83203125" style="211" customWidth="1"/>
    <col min="5379" max="5379" width="9.75" style="211" customWidth="1"/>
    <col min="5380" max="5381" width="0.83203125" style="211" customWidth="1"/>
    <col min="5382" max="5382" width="9.75" style="211" customWidth="1"/>
    <col min="5383" max="5384" width="0.83203125" style="211" customWidth="1"/>
    <col min="5385" max="5385" width="9.75" style="211" customWidth="1"/>
    <col min="5386" max="5387" width="0.83203125" style="211" customWidth="1"/>
    <col min="5388" max="5388" width="9.75" style="211" customWidth="1"/>
    <col min="5389" max="5390" width="0.83203125" style="211" customWidth="1"/>
    <col min="5391" max="5391" width="9.75" style="211" customWidth="1"/>
    <col min="5392" max="5393" width="0.83203125" style="211" customWidth="1"/>
    <col min="5394" max="5394" width="9.75" style="211" customWidth="1"/>
    <col min="5395" max="5396" width="0.83203125" style="211" customWidth="1"/>
    <col min="5397" max="5397" width="9.75" style="211" customWidth="1"/>
    <col min="5398" max="5399" width="0.83203125" style="211" customWidth="1"/>
    <col min="5400" max="5400" width="9.75" style="211" customWidth="1"/>
    <col min="5401" max="5401" width="0.83203125" style="211" customWidth="1"/>
    <col min="5402" max="5402" width="2.25" style="211" customWidth="1"/>
    <col min="5403" max="5404" width="8.75" style="211"/>
    <col min="5405" max="5405" width="3.33203125" style="211" customWidth="1"/>
    <col min="5406" max="5632" width="8.75" style="211"/>
    <col min="5633" max="5633" width="22.75" style="211" customWidth="1"/>
    <col min="5634" max="5634" width="0.83203125" style="211" customWidth="1"/>
    <col min="5635" max="5635" width="9.75" style="211" customWidth="1"/>
    <col min="5636" max="5637" width="0.83203125" style="211" customWidth="1"/>
    <col min="5638" max="5638" width="9.75" style="211" customWidth="1"/>
    <col min="5639" max="5640" width="0.83203125" style="211" customWidth="1"/>
    <col min="5641" max="5641" width="9.75" style="211" customWidth="1"/>
    <col min="5642" max="5643" width="0.83203125" style="211" customWidth="1"/>
    <col min="5644" max="5644" width="9.75" style="211" customWidth="1"/>
    <col min="5645" max="5646" width="0.83203125" style="211" customWidth="1"/>
    <col min="5647" max="5647" width="9.75" style="211" customWidth="1"/>
    <col min="5648" max="5649" width="0.83203125" style="211" customWidth="1"/>
    <col min="5650" max="5650" width="9.75" style="211" customWidth="1"/>
    <col min="5651" max="5652" width="0.83203125" style="211" customWidth="1"/>
    <col min="5653" max="5653" width="9.75" style="211" customWidth="1"/>
    <col min="5654" max="5655" width="0.83203125" style="211" customWidth="1"/>
    <col min="5656" max="5656" width="9.75" style="211" customWidth="1"/>
    <col min="5657" max="5657" width="0.83203125" style="211" customWidth="1"/>
    <col min="5658" max="5658" width="2.25" style="211" customWidth="1"/>
    <col min="5659" max="5660" width="8.75" style="211"/>
    <col min="5661" max="5661" width="3.33203125" style="211" customWidth="1"/>
    <col min="5662" max="5888" width="8.75" style="211"/>
    <col min="5889" max="5889" width="22.75" style="211" customWidth="1"/>
    <col min="5890" max="5890" width="0.83203125" style="211" customWidth="1"/>
    <col min="5891" max="5891" width="9.75" style="211" customWidth="1"/>
    <col min="5892" max="5893" width="0.83203125" style="211" customWidth="1"/>
    <col min="5894" max="5894" width="9.75" style="211" customWidth="1"/>
    <col min="5895" max="5896" width="0.83203125" style="211" customWidth="1"/>
    <col min="5897" max="5897" width="9.75" style="211" customWidth="1"/>
    <col min="5898" max="5899" width="0.83203125" style="211" customWidth="1"/>
    <col min="5900" max="5900" width="9.75" style="211" customWidth="1"/>
    <col min="5901" max="5902" width="0.83203125" style="211" customWidth="1"/>
    <col min="5903" max="5903" width="9.75" style="211" customWidth="1"/>
    <col min="5904" max="5905" width="0.83203125" style="211" customWidth="1"/>
    <col min="5906" max="5906" width="9.75" style="211" customWidth="1"/>
    <col min="5907" max="5908" width="0.83203125" style="211" customWidth="1"/>
    <col min="5909" max="5909" width="9.75" style="211" customWidth="1"/>
    <col min="5910" max="5911" width="0.83203125" style="211" customWidth="1"/>
    <col min="5912" max="5912" width="9.75" style="211" customWidth="1"/>
    <col min="5913" max="5913" width="0.83203125" style="211" customWidth="1"/>
    <col min="5914" max="5914" width="2.25" style="211" customWidth="1"/>
    <col min="5915" max="5916" width="8.75" style="211"/>
    <col min="5917" max="5917" width="3.33203125" style="211" customWidth="1"/>
    <col min="5918" max="6144" width="8.75" style="211"/>
    <col min="6145" max="6145" width="22.75" style="211" customWidth="1"/>
    <col min="6146" max="6146" width="0.83203125" style="211" customWidth="1"/>
    <col min="6147" max="6147" width="9.75" style="211" customWidth="1"/>
    <col min="6148" max="6149" width="0.83203125" style="211" customWidth="1"/>
    <col min="6150" max="6150" width="9.75" style="211" customWidth="1"/>
    <col min="6151" max="6152" width="0.83203125" style="211" customWidth="1"/>
    <col min="6153" max="6153" width="9.75" style="211" customWidth="1"/>
    <col min="6154" max="6155" width="0.83203125" style="211" customWidth="1"/>
    <col min="6156" max="6156" width="9.75" style="211" customWidth="1"/>
    <col min="6157" max="6158" width="0.83203125" style="211" customWidth="1"/>
    <col min="6159" max="6159" width="9.75" style="211" customWidth="1"/>
    <col min="6160" max="6161" width="0.83203125" style="211" customWidth="1"/>
    <col min="6162" max="6162" width="9.75" style="211" customWidth="1"/>
    <col min="6163" max="6164" width="0.83203125" style="211" customWidth="1"/>
    <col min="6165" max="6165" width="9.75" style="211" customWidth="1"/>
    <col min="6166" max="6167" width="0.83203125" style="211" customWidth="1"/>
    <col min="6168" max="6168" width="9.75" style="211" customWidth="1"/>
    <col min="6169" max="6169" width="0.83203125" style="211" customWidth="1"/>
    <col min="6170" max="6170" width="2.25" style="211" customWidth="1"/>
    <col min="6171" max="6172" width="8.75" style="211"/>
    <col min="6173" max="6173" width="3.33203125" style="211" customWidth="1"/>
    <col min="6174" max="6400" width="8.75" style="211"/>
    <col min="6401" max="6401" width="22.75" style="211" customWidth="1"/>
    <col min="6402" max="6402" width="0.83203125" style="211" customWidth="1"/>
    <col min="6403" max="6403" width="9.75" style="211" customWidth="1"/>
    <col min="6404" max="6405" width="0.83203125" style="211" customWidth="1"/>
    <col min="6406" max="6406" width="9.75" style="211" customWidth="1"/>
    <col min="6407" max="6408" width="0.83203125" style="211" customWidth="1"/>
    <col min="6409" max="6409" width="9.75" style="211" customWidth="1"/>
    <col min="6410" max="6411" width="0.83203125" style="211" customWidth="1"/>
    <col min="6412" max="6412" width="9.75" style="211" customWidth="1"/>
    <col min="6413" max="6414" width="0.83203125" style="211" customWidth="1"/>
    <col min="6415" max="6415" width="9.75" style="211" customWidth="1"/>
    <col min="6416" max="6417" width="0.83203125" style="211" customWidth="1"/>
    <col min="6418" max="6418" width="9.75" style="211" customWidth="1"/>
    <col min="6419" max="6420" width="0.83203125" style="211" customWidth="1"/>
    <col min="6421" max="6421" width="9.75" style="211" customWidth="1"/>
    <col min="6422" max="6423" width="0.83203125" style="211" customWidth="1"/>
    <col min="6424" max="6424" width="9.75" style="211" customWidth="1"/>
    <col min="6425" max="6425" width="0.83203125" style="211" customWidth="1"/>
    <col min="6426" max="6426" width="2.25" style="211" customWidth="1"/>
    <col min="6427" max="6428" width="8.75" style="211"/>
    <col min="6429" max="6429" width="3.33203125" style="211" customWidth="1"/>
    <col min="6430" max="6656" width="8.75" style="211"/>
    <col min="6657" max="6657" width="22.75" style="211" customWidth="1"/>
    <col min="6658" max="6658" width="0.83203125" style="211" customWidth="1"/>
    <col min="6659" max="6659" width="9.75" style="211" customWidth="1"/>
    <col min="6660" max="6661" width="0.83203125" style="211" customWidth="1"/>
    <col min="6662" max="6662" width="9.75" style="211" customWidth="1"/>
    <col min="6663" max="6664" width="0.83203125" style="211" customWidth="1"/>
    <col min="6665" max="6665" width="9.75" style="211" customWidth="1"/>
    <col min="6666" max="6667" width="0.83203125" style="211" customWidth="1"/>
    <col min="6668" max="6668" width="9.75" style="211" customWidth="1"/>
    <col min="6669" max="6670" width="0.83203125" style="211" customWidth="1"/>
    <col min="6671" max="6671" width="9.75" style="211" customWidth="1"/>
    <col min="6672" max="6673" width="0.83203125" style="211" customWidth="1"/>
    <col min="6674" max="6674" width="9.75" style="211" customWidth="1"/>
    <col min="6675" max="6676" width="0.83203125" style="211" customWidth="1"/>
    <col min="6677" max="6677" width="9.75" style="211" customWidth="1"/>
    <col min="6678" max="6679" width="0.83203125" style="211" customWidth="1"/>
    <col min="6680" max="6680" width="9.75" style="211" customWidth="1"/>
    <col min="6681" max="6681" width="0.83203125" style="211" customWidth="1"/>
    <col min="6682" max="6682" width="2.25" style="211" customWidth="1"/>
    <col min="6683" max="6684" width="8.75" style="211"/>
    <col min="6685" max="6685" width="3.33203125" style="211" customWidth="1"/>
    <col min="6686" max="6912" width="8.75" style="211"/>
    <col min="6913" max="6913" width="22.75" style="211" customWidth="1"/>
    <col min="6914" max="6914" width="0.83203125" style="211" customWidth="1"/>
    <col min="6915" max="6915" width="9.75" style="211" customWidth="1"/>
    <col min="6916" max="6917" width="0.83203125" style="211" customWidth="1"/>
    <col min="6918" max="6918" width="9.75" style="211" customWidth="1"/>
    <col min="6919" max="6920" width="0.83203125" style="211" customWidth="1"/>
    <col min="6921" max="6921" width="9.75" style="211" customWidth="1"/>
    <col min="6922" max="6923" width="0.83203125" style="211" customWidth="1"/>
    <col min="6924" max="6924" width="9.75" style="211" customWidth="1"/>
    <col min="6925" max="6926" width="0.83203125" style="211" customWidth="1"/>
    <col min="6927" max="6927" width="9.75" style="211" customWidth="1"/>
    <col min="6928" max="6929" width="0.83203125" style="211" customWidth="1"/>
    <col min="6930" max="6930" width="9.75" style="211" customWidth="1"/>
    <col min="6931" max="6932" width="0.83203125" style="211" customWidth="1"/>
    <col min="6933" max="6933" width="9.75" style="211" customWidth="1"/>
    <col min="6934" max="6935" width="0.83203125" style="211" customWidth="1"/>
    <col min="6936" max="6936" width="9.75" style="211" customWidth="1"/>
    <col min="6937" max="6937" width="0.83203125" style="211" customWidth="1"/>
    <col min="6938" max="6938" width="2.25" style="211" customWidth="1"/>
    <col min="6939" max="6940" width="8.75" style="211"/>
    <col min="6941" max="6941" width="3.33203125" style="211" customWidth="1"/>
    <col min="6942" max="7168" width="8.75" style="211"/>
    <col min="7169" max="7169" width="22.75" style="211" customWidth="1"/>
    <col min="7170" max="7170" width="0.83203125" style="211" customWidth="1"/>
    <col min="7171" max="7171" width="9.75" style="211" customWidth="1"/>
    <col min="7172" max="7173" width="0.83203125" style="211" customWidth="1"/>
    <col min="7174" max="7174" width="9.75" style="211" customWidth="1"/>
    <col min="7175" max="7176" width="0.83203125" style="211" customWidth="1"/>
    <col min="7177" max="7177" width="9.75" style="211" customWidth="1"/>
    <col min="7178" max="7179" width="0.83203125" style="211" customWidth="1"/>
    <col min="7180" max="7180" width="9.75" style="211" customWidth="1"/>
    <col min="7181" max="7182" width="0.83203125" style="211" customWidth="1"/>
    <col min="7183" max="7183" width="9.75" style="211" customWidth="1"/>
    <col min="7184" max="7185" width="0.83203125" style="211" customWidth="1"/>
    <col min="7186" max="7186" width="9.75" style="211" customWidth="1"/>
    <col min="7187" max="7188" width="0.83203125" style="211" customWidth="1"/>
    <col min="7189" max="7189" width="9.75" style="211" customWidth="1"/>
    <col min="7190" max="7191" width="0.83203125" style="211" customWidth="1"/>
    <col min="7192" max="7192" width="9.75" style="211" customWidth="1"/>
    <col min="7193" max="7193" width="0.83203125" style="211" customWidth="1"/>
    <col min="7194" max="7194" width="2.25" style="211" customWidth="1"/>
    <col min="7195" max="7196" width="8.75" style="211"/>
    <col min="7197" max="7197" width="3.33203125" style="211" customWidth="1"/>
    <col min="7198" max="7424" width="8.75" style="211"/>
    <col min="7425" max="7425" width="22.75" style="211" customWidth="1"/>
    <col min="7426" max="7426" width="0.83203125" style="211" customWidth="1"/>
    <col min="7427" max="7427" width="9.75" style="211" customWidth="1"/>
    <col min="7428" max="7429" width="0.83203125" style="211" customWidth="1"/>
    <col min="7430" max="7430" width="9.75" style="211" customWidth="1"/>
    <col min="7431" max="7432" width="0.83203125" style="211" customWidth="1"/>
    <col min="7433" max="7433" width="9.75" style="211" customWidth="1"/>
    <col min="7434" max="7435" width="0.83203125" style="211" customWidth="1"/>
    <col min="7436" max="7436" width="9.75" style="211" customWidth="1"/>
    <col min="7437" max="7438" width="0.83203125" style="211" customWidth="1"/>
    <col min="7439" max="7439" width="9.75" style="211" customWidth="1"/>
    <col min="7440" max="7441" width="0.83203125" style="211" customWidth="1"/>
    <col min="7442" max="7442" width="9.75" style="211" customWidth="1"/>
    <col min="7443" max="7444" width="0.83203125" style="211" customWidth="1"/>
    <col min="7445" max="7445" width="9.75" style="211" customWidth="1"/>
    <col min="7446" max="7447" width="0.83203125" style="211" customWidth="1"/>
    <col min="7448" max="7448" width="9.75" style="211" customWidth="1"/>
    <col min="7449" max="7449" width="0.83203125" style="211" customWidth="1"/>
    <col min="7450" max="7450" width="2.25" style="211" customWidth="1"/>
    <col min="7451" max="7452" width="8.75" style="211"/>
    <col min="7453" max="7453" width="3.33203125" style="211" customWidth="1"/>
    <col min="7454" max="7680" width="8.75" style="211"/>
    <col min="7681" max="7681" width="22.75" style="211" customWidth="1"/>
    <col min="7682" max="7682" width="0.83203125" style="211" customWidth="1"/>
    <col min="7683" max="7683" width="9.75" style="211" customWidth="1"/>
    <col min="7684" max="7685" width="0.83203125" style="211" customWidth="1"/>
    <col min="7686" max="7686" width="9.75" style="211" customWidth="1"/>
    <col min="7687" max="7688" width="0.83203125" style="211" customWidth="1"/>
    <col min="7689" max="7689" width="9.75" style="211" customWidth="1"/>
    <col min="7690" max="7691" width="0.83203125" style="211" customWidth="1"/>
    <col min="7692" max="7692" width="9.75" style="211" customWidth="1"/>
    <col min="7693" max="7694" width="0.83203125" style="211" customWidth="1"/>
    <col min="7695" max="7695" width="9.75" style="211" customWidth="1"/>
    <col min="7696" max="7697" width="0.83203125" style="211" customWidth="1"/>
    <col min="7698" max="7698" width="9.75" style="211" customWidth="1"/>
    <col min="7699" max="7700" width="0.83203125" style="211" customWidth="1"/>
    <col min="7701" max="7701" width="9.75" style="211" customWidth="1"/>
    <col min="7702" max="7703" width="0.83203125" style="211" customWidth="1"/>
    <col min="7704" max="7704" width="9.75" style="211" customWidth="1"/>
    <col min="7705" max="7705" width="0.83203125" style="211" customWidth="1"/>
    <col min="7706" max="7706" width="2.25" style="211" customWidth="1"/>
    <col min="7707" max="7708" width="8.75" style="211"/>
    <col min="7709" max="7709" width="3.33203125" style="211" customWidth="1"/>
    <col min="7710" max="7936" width="8.75" style="211"/>
    <col min="7937" max="7937" width="22.75" style="211" customWidth="1"/>
    <col min="7938" max="7938" width="0.83203125" style="211" customWidth="1"/>
    <col min="7939" max="7939" width="9.75" style="211" customWidth="1"/>
    <col min="7940" max="7941" width="0.83203125" style="211" customWidth="1"/>
    <col min="7942" max="7942" width="9.75" style="211" customWidth="1"/>
    <col min="7943" max="7944" width="0.83203125" style="211" customWidth="1"/>
    <col min="7945" max="7945" width="9.75" style="211" customWidth="1"/>
    <col min="7946" max="7947" width="0.83203125" style="211" customWidth="1"/>
    <col min="7948" max="7948" width="9.75" style="211" customWidth="1"/>
    <col min="7949" max="7950" width="0.83203125" style="211" customWidth="1"/>
    <col min="7951" max="7951" width="9.75" style="211" customWidth="1"/>
    <col min="7952" max="7953" width="0.83203125" style="211" customWidth="1"/>
    <col min="7954" max="7954" width="9.75" style="211" customWidth="1"/>
    <col min="7955" max="7956" width="0.83203125" style="211" customWidth="1"/>
    <col min="7957" max="7957" width="9.75" style="211" customWidth="1"/>
    <col min="7958" max="7959" width="0.83203125" style="211" customWidth="1"/>
    <col min="7960" max="7960" width="9.75" style="211" customWidth="1"/>
    <col min="7961" max="7961" width="0.83203125" style="211" customWidth="1"/>
    <col min="7962" max="7962" width="2.25" style="211" customWidth="1"/>
    <col min="7963" max="7964" width="8.75" style="211"/>
    <col min="7965" max="7965" width="3.33203125" style="211" customWidth="1"/>
    <col min="7966" max="8192" width="8.75" style="211"/>
    <col min="8193" max="8193" width="22.75" style="211" customWidth="1"/>
    <col min="8194" max="8194" width="0.83203125" style="211" customWidth="1"/>
    <col min="8195" max="8195" width="9.75" style="211" customWidth="1"/>
    <col min="8196" max="8197" width="0.83203125" style="211" customWidth="1"/>
    <col min="8198" max="8198" width="9.75" style="211" customWidth="1"/>
    <col min="8199" max="8200" width="0.83203125" style="211" customWidth="1"/>
    <col min="8201" max="8201" width="9.75" style="211" customWidth="1"/>
    <col min="8202" max="8203" width="0.83203125" style="211" customWidth="1"/>
    <col min="8204" max="8204" width="9.75" style="211" customWidth="1"/>
    <col min="8205" max="8206" width="0.83203125" style="211" customWidth="1"/>
    <col min="8207" max="8207" width="9.75" style="211" customWidth="1"/>
    <col min="8208" max="8209" width="0.83203125" style="211" customWidth="1"/>
    <col min="8210" max="8210" width="9.75" style="211" customWidth="1"/>
    <col min="8211" max="8212" width="0.83203125" style="211" customWidth="1"/>
    <col min="8213" max="8213" width="9.75" style="211" customWidth="1"/>
    <col min="8214" max="8215" width="0.83203125" style="211" customWidth="1"/>
    <col min="8216" max="8216" width="9.75" style="211" customWidth="1"/>
    <col min="8217" max="8217" width="0.83203125" style="211" customWidth="1"/>
    <col min="8218" max="8218" width="2.25" style="211" customWidth="1"/>
    <col min="8219" max="8220" width="8.75" style="211"/>
    <col min="8221" max="8221" width="3.33203125" style="211" customWidth="1"/>
    <col min="8222" max="8448" width="8.75" style="211"/>
    <col min="8449" max="8449" width="22.75" style="211" customWidth="1"/>
    <col min="8450" max="8450" width="0.83203125" style="211" customWidth="1"/>
    <col min="8451" max="8451" width="9.75" style="211" customWidth="1"/>
    <col min="8452" max="8453" width="0.83203125" style="211" customWidth="1"/>
    <col min="8454" max="8454" width="9.75" style="211" customWidth="1"/>
    <col min="8455" max="8456" width="0.83203125" style="211" customWidth="1"/>
    <col min="8457" max="8457" width="9.75" style="211" customWidth="1"/>
    <col min="8458" max="8459" width="0.83203125" style="211" customWidth="1"/>
    <col min="8460" max="8460" width="9.75" style="211" customWidth="1"/>
    <col min="8461" max="8462" width="0.83203125" style="211" customWidth="1"/>
    <col min="8463" max="8463" width="9.75" style="211" customWidth="1"/>
    <col min="8464" max="8465" width="0.83203125" style="211" customWidth="1"/>
    <col min="8466" max="8466" width="9.75" style="211" customWidth="1"/>
    <col min="8467" max="8468" width="0.83203125" style="211" customWidth="1"/>
    <col min="8469" max="8469" width="9.75" style="211" customWidth="1"/>
    <col min="8470" max="8471" width="0.83203125" style="211" customWidth="1"/>
    <col min="8472" max="8472" width="9.75" style="211" customWidth="1"/>
    <col min="8473" max="8473" width="0.83203125" style="211" customWidth="1"/>
    <col min="8474" max="8474" width="2.25" style="211" customWidth="1"/>
    <col min="8475" max="8476" width="8.75" style="211"/>
    <col min="8477" max="8477" width="3.33203125" style="211" customWidth="1"/>
    <col min="8478" max="8704" width="8.75" style="211"/>
    <col min="8705" max="8705" width="22.75" style="211" customWidth="1"/>
    <col min="8706" max="8706" width="0.83203125" style="211" customWidth="1"/>
    <col min="8707" max="8707" width="9.75" style="211" customWidth="1"/>
    <col min="8708" max="8709" width="0.83203125" style="211" customWidth="1"/>
    <col min="8710" max="8710" width="9.75" style="211" customWidth="1"/>
    <col min="8711" max="8712" width="0.83203125" style="211" customWidth="1"/>
    <col min="8713" max="8713" width="9.75" style="211" customWidth="1"/>
    <col min="8714" max="8715" width="0.83203125" style="211" customWidth="1"/>
    <col min="8716" max="8716" width="9.75" style="211" customWidth="1"/>
    <col min="8717" max="8718" width="0.83203125" style="211" customWidth="1"/>
    <col min="8719" max="8719" width="9.75" style="211" customWidth="1"/>
    <col min="8720" max="8721" width="0.83203125" style="211" customWidth="1"/>
    <col min="8722" max="8722" width="9.75" style="211" customWidth="1"/>
    <col min="8723" max="8724" width="0.83203125" style="211" customWidth="1"/>
    <col min="8725" max="8725" width="9.75" style="211" customWidth="1"/>
    <col min="8726" max="8727" width="0.83203125" style="211" customWidth="1"/>
    <col min="8728" max="8728" width="9.75" style="211" customWidth="1"/>
    <col min="8729" max="8729" width="0.83203125" style="211" customWidth="1"/>
    <col min="8730" max="8730" width="2.25" style="211" customWidth="1"/>
    <col min="8731" max="8732" width="8.75" style="211"/>
    <col min="8733" max="8733" width="3.33203125" style="211" customWidth="1"/>
    <col min="8734" max="8960" width="8.75" style="211"/>
    <col min="8961" max="8961" width="22.75" style="211" customWidth="1"/>
    <col min="8962" max="8962" width="0.83203125" style="211" customWidth="1"/>
    <col min="8963" max="8963" width="9.75" style="211" customWidth="1"/>
    <col min="8964" max="8965" width="0.83203125" style="211" customWidth="1"/>
    <col min="8966" max="8966" width="9.75" style="211" customWidth="1"/>
    <col min="8967" max="8968" width="0.83203125" style="211" customWidth="1"/>
    <col min="8969" max="8969" width="9.75" style="211" customWidth="1"/>
    <col min="8970" max="8971" width="0.83203125" style="211" customWidth="1"/>
    <col min="8972" max="8972" width="9.75" style="211" customWidth="1"/>
    <col min="8973" max="8974" width="0.83203125" style="211" customWidth="1"/>
    <col min="8975" max="8975" width="9.75" style="211" customWidth="1"/>
    <col min="8976" max="8977" width="0.83203125" style="211" customWidth="1"/>
    <col min="8978" max="8978" width="9.75" style="211" customWidth="1"/>
    <col min="8979" max="8980" width="0.83203125" style="211" customWidth="1"/>
    <col min="8981" max="8981" width="9.75" style="211" customWidth="1"/>
    <col min="8982" max="8983" width="0.83203125" style="211" customWidth="1"/>
    <col min="8984" max="8984" width="9.75" style="211" customWidth="1"/>
    <col min="8985" max="8985" width="0.83203125" style="211" customWidth="1"/>
    <col min="8986" max="8986" width="2.25" style="211" customWidth="1"/>
    <col min="8987" max="8988" width="8.75" style="211"/>
    <col min="8989" max="8989" width="3.33203125" style="211" customWidth="1"/>
    <col min="8990" max="9216" width="8.75" style="211"/>
    <col min="9217" max="9217" width="22.75" style="211" customWidth="1"/>
    <col min="9218" max="9218" width="0.83203125" style="211" customWidth="1"/>
    <col min="9219" max="9219" width="9.75" style="211" customWidth="1"/>
    <col min="9220" max="9221" width="0.83203125" style="211" customWidth="1"/>
    <col min="9222" max="9222" width="9.75" style="211" customWidth="1"/>
    <col min="9223" max="9224" width="0.83203125" style="211" customWidth="1"/>
    <col min="9225" max="9225" width="9.75" style="211" customWidth="1"/>
    <col min="9226" max="9227" width="0.83203125" style="211" customWidth="1"/>
    <col min="9228" max="9228" width="9.75" style="211" customWidth="1"/>
    <col min="9229" max="9230" width="0.83203125" style="211" customWidth="1"/>
    <col min="9231" max="9231" width="9.75" style="211" customWidth="1"/>
    <col min="9232" max="9233" width="0.83203125" style="211" customWidth="1"/>
    <col min="9234" max="9234" width="9.75" style="211" customWidth="1"/>
    <col min="9235" max="9236" width="0.83203125" style="211" customWidth="1"/>
    <col min="9237" max="9237" width="9.75" style="211" customWidth="1"/>
    <col min="9238" max="9239" width="0.83203125" style="211" customWidth="1"/>
    <col min="9240" max="9240" width="9.75" style="211" customWidth="1"/>
    <col min="9241" max="9241" width="0.83203125" style="211" customWidth="1"/>
    <col min="9242" max="9242" width="2.25" style="211" customWidth="1"/>
    <col min="9243" max="9244" width="8.75" style="211"/>
    <col min="9245" max="9245" width="3.33203125" style="211" customWidth="1"/>
    <col min="9246" max="9472" width="8.75" style="211"/>
    <col min="9473" max="9473" width="22.75" style="211" customWidth="1"/>
    <col min="9474" max="9474" width="0.83203125" style="211" customWidth="1"/>
    <col min="9475" max="9475" width="9.75" style="211" customWidth="1"/>
    <col min="9476" max="9477" width="0.83203125" style="211" customWidth="1"/>
    <col min="9478" max="9478" width="9.75" style="211" customWidth="1"/>
    <col min="9479" max="9480" width="0.83203125" style="211" customWidth="1"/>
    <col min="9481" max="9481" width="9.75" style="211" customWidth="1"/>
    <col min="9482" max="9483" width="0.83203125" style="211" customWidth="1"/>
    <col min="9484" max="9484" width="9.75" style="211" customWidth="1"/>
    <col min="9485" max="9486" width="0.83203125" style="211" customWidth="1"/>
    <col min="9487" max="9487" width="9.75" style="211" customWidth="1"/>
    <col min="9488" max="9489" width="0.83203125" style="211" customWidth="1"/>
    <col min="9490" max="9490" width="9.75" style="211" customWidth="1"/>
    <col min="9491" max="9492" width="0.83203125" style="211" customWidth="1"/>
    <col min="9493" max="9493" width="9.75" style="211" customWidth="1"/>
    <col min="9494" max="9495" width="0.83203125" style="211" customWidth="1"/>
    <col min="9496" max="9496" width="9.75" style="211" customWidth="1"/>
    <col min="9497" max="9497" width="0.83203125" style="211" customWidth="1"/>
    <col min="9498" max="9498" width="2.25" style="211" customWidth="1"/>
    <col min="9499" max="9500" width="8.75" style="211"/>
    <col min="9501" max="9501" width="3.33203125" style="211" customWidth="1"/>
    <col min="9502" max="9728" width="8.75" style="211"/>
    <col min="9729" max="9729" width="22.75" style="211" customWidth="1"/>
    <col min="9730" max="9730" width="0.83203125" style="211" customWidth="1"/>
    <col min="9731" max="9731" width="9.75" style="211" customWidth="1"/>
    <col min="9732" max="9733" width="0.83203125" style="211" customWidth="1"/>
    <col min="9734" max="9734" width="9.75" style="211" customWidth="1"/>
    <col min="9735" max="9736" width="0.83203125" style="211" customWidth="1"/>
    <col min="9737" max="9737" width="9.75" style="211" customWidth="1"/>
    <col min="9738" max="9739" width="0.83203125" style="211" customWidth="1"/>
    <col min="9740" max="9740" width="9.75" style="211" customWidth="1"/>
    <col min="9741" max="9742" width="0.83203125" style="211" customWidth="1"/>
    <col min="9743" max="9743" width="9.75" style="211" customWidth="1"/>
    <col min="9744" max="9745" width="0.83203125" style="211" customWidth="1"/>
    <col min="9746" max="9746" width="9.75" style="211" customWidth="1"/>
    <col min="9747" max="9748" width="0.83203125" style="211" customWidth="1"/>
    <col min="9749" max="9749" width="9.75" style="211" customWidth="1"/>
    <col min="9750" max="9751" width="0.83203125" style="211" customWidth="1"/>
    <col min="9752" max="9752" width="9.75" style="211" customWidth="1"/>
    <col min="9753" max="9753" width="0.83203125" style="211" customWidth="1"/>
    <col min="9754" max="9754" width="2.25" style="211" customWidth="1"/>
    <col min="9755" max="9756" width="8.75" style="211"/>
    <col min="9757" max="9757" width="3.33203125" style="211" customWidth="1"/>
    <col min="9758" max="9984" width="8.75" style="211"/>
    <col min="9985" max="9985" width="22.75" style="211" customWidth="1"/>
    <col min="9986" max="9986" width="0.83203125" style="211" customWidth="1"/>
    <col min="9987" max="9987" width="9.75" style="211" customWidth="1"/>
    <col min="9988" max="9989" width="0.83203125" style="211" customWidth="1"/>
    <col min="9990" max="9990" width="9.75" style="211" customWidth="1"/>
    <col min="9991" max="9992" width="0.83203125" style="211" customWidth="1"/>
    <col min="9993" max="9993" width="9.75" style="211" customWidth="1"/>
    <col min="9994" max="9995" width="0.83203125" style="211" customWidth="1"/>
    <col min="9996" max="9996" width="9.75" style="211" customWidth="1"/>
    <col min="9997" max="9998" width="0.83203125" style="211" customWidth="1"/>
    <col min="9999" max="9999" width="9.75" style="211" customWidth="1"/>
    <col min="10000" max="10001" width="0.83203125" style="211" customWidth="1"/>
    <col min="10002" max="10002" width="9.75" style="211" customWidth="1"/>
    <col min="10003" max="10004" width="0.83203125" style="211" customWidth="1"/>
    <col min="10005" max="10005" width="9.75" style="211" customWidth="1"/>
    <col min="10006" max="10007" width="0.83203125" style="211" customWidth="1"/>
    <col min="10008" max="10008" width="9.75" style="211" customWidth="1"/>
    <col min="10009" max="10009" width="0.83203125" style="211" customWidth="1"/>
    <col min="10010" max="10010" width="2.25" style="211" customWidth="1"/>
    <col min="10011" max="10012" width="8.75" style="211"/>
    <col min="10013" max="10013" width="3.33203125" style="211" customWidth="1"/>
    <col min="10014" max="10240" width="8.75" style="211"/>
    <col min="10241" max="10241" width="22.75" style="211" customWidth="1"/>
    <col min="10242" max="10242" width="0.83203125" style="211" customWidth="1"/>
    <col min="10243" max="10243" width="9.75" style="211" customWidth="1"/>
    <col min="10244" max="10245" width="0.83203125" style="211" customWidth="1"/>
    <col min="10246" max="10246" width="9.75" style="211" customWidth="1"/>
    <col min="10247" max="10248" width="0.83203125" style="211" customWidth="1"/>
    <col min="10249" max="10249" width="9.75" style="211" customWidth="1"/>
    <col min="10250" max="10251" width="0.83203125" style="211" customWidth="1"/>
    <col min="10252" max="10252" width="9.75" style="211" customWidth="1"/>
    <col min="10253" max="10254" width="0.83203125" style="211" customWidth="1"/>
    <col min="10255" max="10255" width="9.75" style="211" customWidth="1"/>
    <col min="10256" max="10257" width="0.83203125" style="211" customWidth="1"/>
    <col min="10258" max="10258" width="9.75" style="211" customWidth="1"/>
    <col min="10259" max="10260" width="0.83203125" style="211" customWidth="1"/>
    <col min="10261" max="10261" width="9.75" style="211" customWidth="1"/>
    <col min="10262" max="10263" width="0.83203125" style="211" customWidth="1"/>
    <col min="10264" max="10264" width="9.75" style="211" customWidth="1"/>
    <col min="10265" max="10265" width="0.83203125" style="211" customWidth="1"/>
    <col min="10266" max="10266" width="2.25" style="211" customWidth="1"/>
    <col min="10267" max="10268" width="8.75" style="211"/>
    <col min="10269" max="10269" width="3.33203125" style="211" customWidth="1"/>
    <col min="10270" max="10496" width="8.75" style="211"/>
    <col min="10497" max="10497" width="22.75" style="211" customWidth="1"/>
    <col min="10498" max="10498" width="0.83203125" style="211" customWidth="1"/>
    <col min="10499" max="10499" width="9.75" style="211" customWidth="1"/>
    <col min="10500" max="10501" width="0.83203125" style="211" customWidth="1"/>
    <col min="10502" max="10502" width="9.75" style="211" customWidth="1"/>
    <col min="10503" max="10504" width="0.83203125" style="211" customWidth="1"/>
    <col min="10505" max="10505" width="9.75" style="211" customWidth="1"/>
    <col min="10506" max="10507" width="0.83203125" style="211" customWidth="1"/>
    <col min="10508" max="10508" width="9.75" style="211" customWidth="1"/>
    <col min="10509" max="10510" width="0.83203125" style="211" customWidth="1"/>
    <col min="10511" max="10511" width="9.75" style="211" customWidth="1"/>
    <col min="10512" max="10513" width="0.83203125" style="211" customWidth="1"/>
    <col min="10514" max="10514" width="9.75" style="211" customWidth="1"/>
    <col min="10515" max="10516" width="0.83203125" style="211" customWidth="1"/>
    <col min="10517" max="10517" width="9.75" style="211" customWidth="1"/>
    <col min="10518" max="10519" width="0.83203125" style="211" customWidth="1"/>
    <col min="10520" max="10520" width="9.75" style="211" customWidth="1"/>
    <col min="10521" max="10521" width="0.83203125" style="211" customWidth="1"/>
    <col min="10522" max="10522" width="2.25" style="211" customWidth="1"/>
    <col min="10523" max="10524" width="8.75" style="211"/>
    <col min="10525" max="10525" width="3.33203125" style="211" customWidth="1"/>
    <col min="10526" max="10752" width="8.75" style="211"/>
    <col min="10753" max="10753" width="22.75" style="211" customWidth="1"/>
    <col min="10754" max="10754" width="0.83203125" style="211" customWidth="1"/>
    <col min="10755" max="10755" width="9.75" style="211" customWidth="1"/>
    <col min="10756" max="10757" width="0.83203125" style="211" customWidth="1"/>
    <col min="10758" max="10758" width="9.75" style="211" customWidth="1"/>
    <col min="10759" max="10760" width="0.83203125" style="211" customWidth="1"/>
    <col min="10761" max="10761" width="9.75" style="211" customWidth="1"/>
    <col min="10762" max="10763" width="0.83203125" style="211" customWidth="1"/>
    <col min="10764" max="10764" width="9.75" style="211" customWidth="1"/>
    <col min="10765" max="10766" width="0.83203125" style="211" customWidth="1"/>
    <col min="10767" max="10767" width="9.75" style="211" customWidth="1"/>
    <col min="10768" max="10769" width="0.83203125" style="211" customWidth="1"/>
    <col min="10770" max="10770" width="9.75" style="211" customWidth="1"/>
    <col min="10771" max="10772" width="0.83203125" style="211" customWidth="1"/>
    <col min="10773" max="10773" width="9.75" style="211" customWidth="1"/>
    <col min="10774" max="10775" width="0.83203125" style="211" customWidth="1"/>
    <col min="10776" max="10776" width="9.75" style="211" customWidth="1"/>
    <col min="10777" max="10777" width="0.83203125" style="211" customWidth="1"/>
    <col min="10778" max="10778" width="2.25" style="211" customWidth="1"/>
    <col min="10779" max="10780" width="8.75" style="211"/>
    <col min="10781" max="10781" width="3.33203125" style="211" customWidth="1"/>
    <col min="10782" max="11008" width="8.75" style="211"/>
    <col min="11009" max="11009" width="22.75" style="211" customWidth="1"/>
    <col min="11010" max="11010" width="0.83203125" style="211" customWidth="1"/>
    <col min="11011" max="11011" width="9.75" style="211" customWidth="1"/>
    <col min="11012" max="11013" width="0.83203125" style="211" customWidth="1"/>
    <col min="11014" max="11014" width="9.75" style="211" customWidth="1"/>
    <col min="11015" max="11016" width="0.83203125" style="211" customWidth="1"/>
    <col min="11017" max="11017" width="9.75" style="211" customWidth="1"/>
    <col min="11018" max="11019" width="0.83203125" style="211" customWidth="1"/>
    <col min="11020" max="11020" width="9.75" style="211" customWidth="1"/>
    <col min="11021" max="11022" width="0.83203125" style="211" customWidth="1"/>
    <col min="11023" max="11023" width="9.75" style="211" customWidth="1"/>
    <col min="11024" max="11025" width="0.83203125" style="211" customWidth="1"/>
    <col min="11026" max="11026" width="9.75" style="211" customWidth="1"/>
    <col min="11027" max="11028" width="0.83203125" style="211" customWidth="1"/>
    <col min="11029" max="11029" width="9.75" style="211" customWidth="1"/>
    <col min="11030" max="11031" width="0.83203125" style="211" customWidth="1"/>
    <col min="11032" max="11032" width="9.75" style="211" customWidth="1"/>
    <col min="11033" max="11033" width="0.83203125" style="211" customWidth="1"/>
    <col min="11034" max="11034" width="2.25" style="211" customWidth="1"/>
    <col min="11035" max="11036" width="8.75" style="211"/>
    <col min="11037" max="11037" width="3.33203125" style="211" customWidth="1"/>
    <col min="11038" max="11264" width="8.75" style="211"/>
    <col min="11265" max="11265" width="22.75" style="211" customWidth="1"/>
    <col min="11266" max="11266" width="0.83203125" style="211" customWidth="1"/>
    <col min="11267" max="11267" width="9.75" style="211" customWidth="1"/>
    <col min="11268" max="11269" width="0.83203125" style="211" customWidth="1"/>
    <col min="11270" max="11270" width="9.75" style="211" customWidth="1"/>
    <col min="11271" max="11272" width="0.83203125" style="211" customWidth="1"/>
    <col min="11273" max="11273" width="9.75" style="211" customWidth="1"/>
    <col min="11274" max="11275" width="0.83203125" style="211" customWidth="1"/>
    <col min="11276" max="11276" width="9.75" style="211" customWidth="1"/>
    <col min="11277" max="11278" width="0.83203125" style="211" customWidth="1"/>
    <col min="11279" max="11279" width="9.75" style="211" customWidth="1"/>
    <col min="11280" max="11281" width="0.83203125" style="211" customWidth="1"/>
    <col min="11282" max="11282" width="9.75" style="211" customWidth="1"/>
    <col min="11283" max="11284" width="0.83203125" style="211" customWidth="1"/>
    <col min="11285" max="11285" width="9.75" style="211" customWidth="1"/>
    <col min="11286" max="11287" width="0.83203125" style="211" customWidth="1"/>
    <col min="11288" max="11288" width="9.75" style="211" customWidth="1"/>
    <col min="11289" max="11289" width="0.83203125" style="211" customWidth="1"/>
    <col min="11290" max="11290" width="2.25" style="211" customWidth="1"/>
    <col min="11291" max="11292" width="8.75" style="211"/>
    <col min="11293" max="11293" width="3.33203125" style="211" customWidth="1"/>
    <col min="11294" max="11520" width="8.75" style="211"/>
    <col min="11521" max="11521" width="22.75" style="211" customWidth="1"/>
    <col min="11522" max="11522" width="0.83203125" style="211" customWidth="1"/>
    <col min="11523" max="11523" width="9.75" style="211" customWidth="1"/>
    <col min="11524" max="11525" width="0.83203125" style="211" customWidth="1"/>
    <col min="11526" max="11526" width="9.75" style="211" customWidth="1"/>
    <col min="11527" max="11528" width="0.83203125" style="211" customWidth="1"/>
    <col min="11529" max="11529" width="9.75" style="211" customWidth="1"/>
    <col min="11530" max="11531" width="0.83203125" style="211" customWidth="1"/>
    <col min="11532" max="11532" width="9.75" style="211" customWidth="1"/>
    <col min="11533" max="11534" width="0.83203125" style="211" customWidth="1"/>
    <col min="11535" max="11535" width="9.75" style="211" customWidth="1"/>
    <col min="11536" max="11537" width="0.83203125" style="211" customWidth="1"/>
    <col min="11538" max="11538" width="9.75" style="211" customWidth="1"/>
    <col min="11539" max="11540" width="0.83203125" style="211" customWidth="1"/>
    <col min="11541" max="11541" width="9.75" style="211" customWidth="1"/>
    <col min="11542" max="11543" width="0.83203125" style="211" customWidth="1"/>
    <col min="11544" max="11544" width="9.75" style="211" customWidth="1"/>
    <col min="11545" max="11545" width="0.83203125" style="211" customWidth="1"/>
    <col min="11546" max="11546" width="2.25" style="211" customWidth="1"/>
    <col min="11547" max="11548" width="8.75" style="211"/>
    <col min="11549" max="11549" width="3.33203125" style="211" customWidth="1"/>
    <col min="11550" max="11776" width="8.75" style="211"/>
    <col min="11777" max="11777" width="22.75" style="211" customWidth="1"/>
    <col min="11778" max="11778" width="0.83203125" style="211" customWidth="1"/>
    <col min="11779" max="11779" width="9.75" style="211" customWidth="1"/>
    <col min="11780" max="11781" width="0.83203125" style="211" customWidth="1"/>
    <col min="11782" max="11782" width="9.75" style="211" customWidth="1"/>
    <col min="11783" max="11784" width="0.83203125" style="211" customWidth="1"/>
    <col min="11785" max="11785" width="9.75" style="211" customWidth="1"/>
    <col min="11786" max="11787" width="0.83203125" style="211" customWidth="1"/>
    <col min="11788" max="11788" width="9.75" style="211" customWidth="1"/>
    <col min="11789" max="11790" width="0.83203125" style="211" customWidth="1"/>
    <col min="11791" max="11791" width="9.75" style="211" customWidth="1"/>
    <col min="11792" max="11793" width="0.83203125" style="211" customWidth="1"/>
    <col min="11794" max="11794" width="9.75" style="211" customWidth="1"/>
    <col min="11795" max="11796" width="0.83203125" style="211" customWidth="1"/>
    <col min="11797" max="11797" width="9.75" style="211" customWidth="1"/>
    <col min="11798" max="11799" width="0.83203125" style="211" customWidth="1"/>
    <col min="11800" max="11800" width="9.75" style="211" customWidth="1"/>
    <col min="11801" max="11801" width="0.83203125" style="211" customWidth="1"/>
    <col min="11802" max="11802" width="2.25" style="211" customWidth="1"/>
    <col min="11803" max="11804" width="8.75" style="211"/>
    <col min="11805" max="11805" width="3.33203125" style="211" customWidth="1"/>
    <col min="11806" max="12032" width="8.75" style="211"/>
    <col min="12033" max="12033" width="22.75" style="211" customWidth="1"/>
    <col min="12034" max="12034" width="0.83203125" style="211" customWidth="1"/>
    <col min="12035" max="12035" width="9.75" style="211" customWidth="1"/>
    <col min="12036" max="12037" width="0.83203125" style="211" customWidth="1"/>
    <col min="12038" max="12038" width="9.75" style="211" customWidth="1"/>
    <col min="12039" max="12040" width="0.83203125" style="211" customWidth="1"/>
    <col min="12041" max="12041" width="9.75" style="211" customWidth="1"/>
    <col min="12042" max="12043" width="0.83203125" style="211" customWidth="1"/>
    <col min="12044" max="12044" width="9.75" style="211" customWidth="1"/>
    <col min="12045" max="12046" width="0.83203125" style="211" customWidth="1"/>
    <col min="12047" max="12047" width="9.75" style="211" customWidth="1"/>
    <col min="12048" max="12049" width="0.83203125" style="211" customWidth="1"/>
    <col min="12050" max="12050" width="9.75" style="211" customWidth="1"/>
    <col min="12051" max="12052" width="0.83203125" style="211" customWidth="1"/>
    <col min="12053" max="12053" width="9.75" style="211" customWidth="1"/>
    <col min="12054" max="12055" width="0.83203125" style="211" customWidth="1"/>
    <col min="12056" max="12056" width="9.75" style="211" customWidth="1"/>
    <col min="12057" max="12057" width="0.83203125" style="211" customWidth="1"/>
    <col min="12058" max="12058" width="2.25" style="211" customWidth="1"/>
    <col min="12059" max="12060" width="8.75" style="211"/>
    <col min="12061" max="12061" width="3.33203125" style="211" customWidth="1"/>
    <col min="12062" max="12288" width="8.75" style="211"/>
    <col min="12289" max="12289" width="22.75" style="211" customWidth="1"/>
    <col min="12290" max="12290" width="0.83203125" style="211" customWidth="1"/>
    <col min="12291" max="12291" width="9.75" style="211" customWidth="1"/>
    <col min="12292" max="12293" width="0.83203125" style="211" customWidth="1"/>
    <col min="12294" max="12294" width="9.75" style="211" customWidth="1"/>
    <col min="12295" max="12296" width="0.83203125" style="211" customWidth="1"/>
    <col min="12297" max="12297" width="9.75" style="211" customWidth="1"/>
    <col min="12298" max="12299" width="0.83203125" style="211" customWidth="1"/>
    <col min="12300" max="12300" width="9.75" style="211" customWidth="1"/>
    <col min="12301" max="12302" width="0.83203125" style="211" customWidth="1"/>
    <col min="12303" max="12303" width="9.75" style="211" customWidth="1"/>
    <col min="12304" max="12305" width="0.83203125" style="211" customWidth="1"/>
    <col min="12306" max="12306" width="9.75" style="211" customWidth="1"/>
    <col min="12307" max="12308" width="0.83203125" style="211" customWidth="1"/>
    <col min="12309" max="12309" width="9.75" style="211" customWidth="1"/>
    <col min="12310" max="12311" width="0.83203125" style="211" customWidth="1"/>
    <col min="12312" max="12312" width="9.75" style="211" customWidth="1"/>
    <col min="12313" max="12313" width="0.83203125" style="211" customWidth="1"/>
    <col min="12314" max="12314" width="2.25" style="211" customWidth="1"/>
    <col min="12315" max="12316" width="8.75" style="211"/>
    <col min="12317" max="12317" width="3.33203125" style="211" customWidth="1"/>
    <col min="12318" max="12544" width="8.75" style="211"/>
    <col min="12545" max="12545" width="22.75" style="211" customWidth="1"/>
    <col min="12546" max="12546" width="0.83203125" style="211" customWidth="1"/>
    <col min="12547" max="12547" width="9.75" style="211" customWidth="1"/>
    <col min="12548" max="12549" width="0.83203125" style="211" customWidth="1"/>
    <col min="12550" max="12550" width="9.75" style="211" customWidth="1"/>
    <col min="12551" max="12552" width="0.83203125" style="211" customWidth="1"/>
    <col min="12553" max="12553" width="9.75" style="211" customWidth="1"/>
    <col min="12554" max="12555" width="0.83203125" style="211" customWidth="1"/>
    <col min="12556" max="12556" width="9.75" style="211" customWidth="1"/>
    <col min="12557" max="12558" width="0.83203125" style="211" customWidth="1"/>
    <col min="12559" max="12559" width="9.75" style="211" customWidth="1"/>
    <col min="12560" max="12561" width="0.83203125" style="211" customWidth="1"/>
    <col min="12562" max="12562" width="9.75" style="211" customWidth="1"/>
    <col min="12563" max="12564" width="0.83203125" style="211" customWidth="1"/>
    <col min="12565" max="12565" width="9.75" style="211" customWidth="1"/>
    <col min="12566" max="12567" width="0.83203125" style="211" customWidth="1"/>
    <col min="12568" max="12568" width="9.75" style="211" customWidth="1"/>
    <col min="12569" max="12569" width="0.83203125" style="211" customWidth="1"/>
    <col min="12570" max="12570" width="2.25" style="211" customWidth="1"/>
    <col min="12571" max="12572" width="8.75" style="211"/>
    <col min="12573" max="12573" width="3.33203125" style="211" customWidth="1"/>
    <col min="12574" max="12800" width="8.75" style="211"/>
    <col min="12801" max="12801" width="22.75" style="211" customWidth="1"/>
    <col min="12802" max="12802" width="0.83203125" style="211" customWidth="1"/>
    <col min="12803" max="12803" width="9.75" style="211" customWidth="1"/>
    <col min="12804" max="12805" width="0.83203125" style="211" customWidth="1"/>
    <col min="12806" max="12806" width="9.75" style="211" customWidth="1"/>
    <col min="12807" max="12808" width="0.83203125" style="211" customWidth="1"/>
    <col min="12809" max="12809" width="9.75" style="211" customWidth="1"/>
    <col min="12810" max="12811" width="0.83203125" style="211" customWidth="1"/>
    <col min="12812" max="12812" width="9.75" style="211" customWidth="1"/>
    <col min="12813" max="12814" width="0.83203125" style="211" customWidth="1"/>
    <col min="12815" max="12815" width="9.75" style="211" customWidth="1"/>
    <col min="12816" max="12817" width="0.83203125" style="211" customWidth="1"/>
    <col min="12818" max="12818" width="9.75" style="211" customWidth="1"/>
    <col min="12819" max="12820" width="0.83203125" style="211" customWidth="1"/>
    <col min="12821" max="12821" width="9.75" style="211" customWidth="1"/>
    <col min="12822" max="12823" width="0.83203125" style="211" customWidth="1"/>
    <col min="12824" max="12824" width="9.75" style="211" customWidth="1"/>
    <col min="12825" max="12825" width="0.83203125" style="211" customWidth="1"/>
    <col min="12826" max="12826" width="2.25" style="211" customWidth="1"/>
    <col min="12827" max="12828" width="8.75" style="211"/>
    <col min="12829" max="12829" width="3.33203125" style="211" customWidth="1"/>
    <col min="12830" max="13056" width="8.75" style="211"/>
    <col min="13057" max="13057" width="22.75" style="211" customWidth="1"/>
    <col min="13058" max="13058" width="0.83203125" style="211" customWidth="1"/>
    <col min="13059" max="13059" width="9.75" style="211" customWidth="1"/>
    <col min="13060" max="13061" width="0.83203125" style="211" customWidth="1"/>
    <col min="13062" max="13062" width="9.75" style="211" customWidth="1"/>
    <col min="13063" max="13064" width="0.83203125" style="211" customWidth="1"/>
    <col min="13065" max="13065" width="9.75" style="211" customWidth="1"/>
    <col min="13066" max="13067" width="0.83203125" style="211" customWidth="1"/>
    <col min="13068" max="13068" width="9.75" style="211" customWidth="1"/>
    <col min="13069" max="13070" width="0.83203125" style="211" customWidth="1"/>
    <col min="13071" max="13071" width="9.75" style="211" customWidth="1"/>
    <col min="13072" max="13073" width="0.83203125" style="211" customWidth="1"/>
    <col min="13074" max="13074" width="9.75" style="211" customWidth="1"/>
    <col min="13075" max="13076" width="0.83203125" style="211" customWidth="1"/>
    <col min="13077" max="13077" width="9.75" style="211" customWidth="1"/>
    <col min="13078" max="13079" width="0.83203125" style="211" customWidth="1"/>
    <col min="13080" max="13080" width="9.75" style="211" customWidth="1"/>
    <col min="13081" max="13081" width="0.83203125" style="211" customWidth="1"/>
    <col min="13082" max="13082" width="2.25" style="211" customWidth="1"/>
    <col min="13083" max="13084" width="8.75" style="211"/>
    <col min="13085" max="13085" width="3.33203125" style="211" customWidth="1"/>
    <col min="13086" max="13312" width="8.75" style="211"/>
    <col min="13313" max="13313" width="22.75" style="211" customWidth="1"/>
    <col min="13314" max="13314" width="0.83203125" style="211" customWidth="1"/>
    <col min="13315" max="13315" width="9.75" style="211" customWidth="1"/>
    <col min="13316" max="13317" width="0.83203125" style="211" customWidth="1"/>
    <col min="13318" max="13318" width="9.75" style="211" customWidth="1"/>
    <col min="13319" max="13320" width="0.83203125" style="211" customWidth="1"/>
    <col min="13321" max="13321" width="9.75" style="211" customWidth="1"/>
    <col min="13322" max="13323" width="0.83203125" style="211" customWidth="1"/>
    <col min="13324" max="13324" width="9.75" style="211" customWidth="1"/>
    <col min="13325" max="13326" width="0.83203125" style="211" customWidth="1"/>
    <col min="13327" max="13327" width="9.75" style="211" customWidth="1"/>
    <col min="13328" max="13329" width="0.83203125" style="211" customWidth="1"/>
    <col min="13330" max="13330" width="9.75" style="211" customWidth="1"/>
    <col min="13331" max="13332" width="0.83203125" style="211" customWidth="1"/>
    <col min="13333" max="13333" width="9.75" style="211" customWidth="1"/>
    <col min="13334" max="13335" width="0.83203125" style="211" customWidth="1"/>
    <col min="13336" max="13336" width="9.75" style="211" customWidth="1"/>
    <col min="13337" max="13337" width="0.83203125" style="211" customWidth="1"/>
    <col min="13338" max="13338" width="2.25" style="211" customWidth="1"/>
    <col min="13339" max="13340" width="8.75" style="211"/>
    <col min="13341" max="13341" width="3.33203125" style="211" customWidth="1"/>
    <col min="13342" max="13568" width="8.75" style="211"/>
    <col min="13569" max="13569" width="22.75" style="211" customWidth="1"/>
    <col min="13570" max="13570" width="0.83203125" style="211" customWidth="1"/>
    <col min="13571" max="13571" width="9.75" style="211" customWidth="1"/>
    <col min="13572" max="13573" width="0.83203125" style="211" customWidth="1"/>
    <col min="13574" max="13574" width="9.75" style="211" customWidth="1"/>
    <col min="13575" max="13576" width="0.83203125" style="211" customWidth="1"/>
    <col min="13577" max="13577" width="9.75" style="211" customWidth="1"/>
    <col min="13578" max="13579" width="0.83203125" style="211" customWidth="1"/>
    <col min="13580" max="13580" width="9.75" style="211" customWidth="1"/>
    <col min="13581" max="13582" width="0.83203125" style="211" customWidth="1"/>
    <col min="13583" max="13583" width="9.75" style="211" customWidth="1"/>
    <col min="13584" max="13585" width="0.83203125" style="211" customWidth="1"/>
    <col min="13586" max="13586" width="9.75" style="211" customWidth="1"/>
    <col min="13587" max="13588" width="0.83203125" style="211" customWidth="1"/>
    <col min="13589" max="13589" width="9.75" style="211" customWidth="1"/>
    <col min="13590" max="13591" width="0.83203125" style="211" customWidth="1"/>
    <col min="13592" max="13592" width="9.75" style="211" customWidth="1"/>
    <col min="13593" max="13593" width="0.83203125" style="211" customWidth="1"/>
    <col min="13594" max="13594" width="2.25" style="211" customWidth="1"/>
    <col min="13595" max="13596" width="8.75" style="211"/>
    <col min="13597" max="13597" width="3.33203125" style="211" customWidth="1"/>
    <col min="13598" max="13824" width="8.75" style="211"/>
    <col min="13825" max="13825" width="22.75" style="211" customWidth="1"/>
    <col min="13826" max="13826" width="0.83203125" style="211" customWidth="1"/>
    <col min="13827" max="13827" width="9.75" style="211" customWidth="1"/>
    <col min="13828" max="13829" width="0.83203125" style="211" customWidth="1"/>
    <col min="13830" max="13830" width="9.75" style="211" customWidth="1"/>
    <col min="13831" max="13832" width="0.83203125" style="211" customWidth="1"/>
    <col min="13833" max="13833" width="9.75" style="211" customWidth="1"/>
    <col min="13834" max="13835" width="0.83203125" style="211" customWidth="1"/>
    <col min="13836" max="13836" width="9.75" style="211" customWidth="1"/>
    <col min="13837" max="13838" width="0.83203125" style="211" customWidth="1"/>
    <col min="13839" max="13839" width="9.75" style="211" customWidth="1"/>
    <col min="13840" max="13841" width="0.83203125" style="211" customWidth="1"/>
    <col min="13842" max="13842" width="9.75" style="211" customWidth="1"/>
    <col min="13843" max="13844" width="0.83203125" style="211" customWidth="1"/>
    <col min="13845" max="13845" width="9.75" style="211" customWidth="1"/>
    <col min="13846" max="13847" width="0.83203125" style="211" customWidth="1"/>
    <col min="13848" max="13848" width="9.75" style="211" customWidth="1"/>
    <col min="13849" max="13849" width="0.83203125" style="211" customWidth="1"/>
    <col min="13850" max="13850" width="2.25" style="211" customWidth="1"/>
    <col min="13851" max="13852" width="8.75" style="211"/>
    <col min="13853" max="13853" width="3.33203125" style="211" customWidth="1"/>
    <col min="13854" max="14080" width="8.75" style="211"/>
    <col min="14081" max="14081" width="22.75" style="211" customWidth="1"/>
    <col min="14082" max="14082" width="0.83203125" style="211" customWidth="1"/>
    <col min="14083" max="14083" width="9.75" style="211" customWidth="1"/>
    <col min="14084" max="14085" width="0.83203125" style="211" customWidth="1"/>
    <col min="14086" max="14086" width="9.75" style="211" customWidth="1"/>
    <col min="14087" max="14088" width="0.83203125" style="211" customWidth="1"/>
    <col min="14089" max="14089" width="9.75" style="211" customWidth="1"/>
    <col min="14090" max="14091" width="0.83203125" style="211" customWidth="1"/>
    <col min="14092" max="14092" width="9.75" style="211" customWidth="1"/>
    <col min="14093" max="14094" width="0.83203125" style="211" customWidth="1"/>
    <col min="14095" max="14095" width="9.75" style="211" customWidth="1"/>
    <col min="14096" max="14097" width="0.83203125" style="211" customWidth="1"/>
    <col min="14098" max="14098" width="9.75" style="211" customWidth="1"/>
    <col min="14099" max="14100" width="0.83203125" style="211" customWidth="1"/>
    <col min="14101" max="14101" width="9.75" style="211" customWidth="1"/>
    <col min="14102" max="14103" width="0.83203125" style="211" customWidth="1"/>
    <col min="14104" max="14104" width="9.75" style="211" customWidth="1"/>
    <col min="14105" max="14105" width="0.83203125" style="211" customWidth="1"/>
    <col min="14106" max="14106" width="2.25" style="211" customWidth="1"/>
    <col min="14107" max="14108" width="8.75" style="211"/>
    <col min="14109" max="14109" width="3.33203125" style="211" customWidth="1"/>
    <col min="14110" max="14336" width="8.75" style="211"/>
    <col min="14337" max="14337" width="22.75" style="211" customWidth="1"/>
    <col min="14338" max="14338" width="0.83203125" style="211" customWidth="1"/>
    <col min="14339" max="14339" width="9.75" style="211" customWidth="1"/>
    <col min="14340" max="14341" width="0.83203125" style="211" customWidth="1"/>
    <col min="14342" max="14342" width="9.75" style="211" customWidth="1"/>
    <col min="14343" max="14344" width="0.83203125" style="211" customWidth="1"/>
    <col min="14345" max="14345" width="9.75" style="211" customWidth="1"/>
    <col min="14346" max="14347" width="0.83203125" style="211" customWidth="1"/>
    <col min="14348" max="14348" width="9.75" style="211" customWidth="1"/>
    <col min="14349" max="14350" width="0.83203125" style="211" customWidth="1"/>
    <col min="14351" max="14351" width="9.75" style="211" customWidth="1"/>
    <col min="14352" max="14353" width="0.83203125" style="211" customWidth="1"/>
    <col min="14354" max="14354" width="9.75" style="211" customWidth="1"/>
    <col min="14355" max="14356" width="0.83203125" style="211" customWidth="1"/>
    <col min="14357" max="14357" width="9.75" style="211" customWidth="1"/>
    <col min="14358" max="14359" width="0.83203125" style="211" customWidth="1"/>
    <col min="14360" max="14360" width="9.75" style="211" customWidth="1"/>
    <col min="14361" max="14361" width="0.83203125" style="211" customWidth="1"/>
    <col min="14362" max="14362" width="2.25" style="211" customWidth="1"/>
    <col min="14363" max="14364" width="8.75" style="211"/>
    <col min="14365" max="14365" width="3.33203125" style="211" customWidth="1"/>
    <col min="14366" max="14592" width="8.75" style="211"/>
    <col min="14593" max="14593" width="22.75" style="211" customWidth="1"/>
    <col min="14594" max="14594" width="0.83203125" style="211" customWidth="1"/>
    <col min="14595" max="14595" width="9.75" style="211" customWidth="1"/>
    <col min="14596" max="14597" width="0.83203125" style="211" customWidth="1"/>
    <col min="14598" max="14598" width="9.75" style="211" customWidth="1"/>
    <col min="14599" max="14600" width="0.83203125" style="211" customWidth="1"/>
    <col min="14601" max="14601" width="9.75" style="211" customWidth="1"/>
    <col min="14602" max="14603" width="0.83203125" style="211" customWidth="1"/>
    <col min="14604" max="14604" width="9.75" style="211" customWidth="1"/>
    <col min="14605" max="14606" width="0.83203125" style="211" customWidth="1"/>
    <col min="14607" max="14607" width="9.75" style="211" customWidth="1"/>
    <col min="14608" max="14609" width="0.83203125" style="211" customWidth="1"/>
    <col min="14610" max="14610" width="9.75" style="211" customWidth="1"/>
    <col min="14611" max="14612" width="0.83203125" style="211" customWidth="1"/>
    <col min="14613" max="14613" width="9.75" style="211" customWidth="1"/>
    <col min="14614" max="14615" width="0.83203125" style="211" customWidth="1"/>
    <col min="14616" max="14616" width="9.75" style="211" customWidth="1"/>
    <col min="14617" max="14617" width="0.83203125" style="211" customWidth="1"/>
    <col min="14618" max="14618" width="2.25" style="211" customWidth="1"/>
    <col min="14619" max="14620" width="8.75" style="211"/>
    <col min="14621" max="14621" width="3.33203125" style="211" customWidth="1"/>
    <col min="14622" max="14848" width="8.75" style="211"/>
    <col min="14849" max="14849" width="22.75" style="211" customWidth="1"/>
    <col min="14850" max="14850" width="0.83203125" style="211" customWidth="1"/>
    <col min="14851" max="14851" width="9.75" style="211" customWidth="1"/>
    <col min="14852" max="14853" width="0.83203125" style="211" customWidth="1"/>
    <col min="14854" max="14854" width="9.75" style="211" customWidth="1"/>
    <col min="14855" max="14856" width="0.83203125" style="211" customWidth="1"/>
    <col min="14857" max="14857" width="9.75" style="211" customWidth="1"/>
    <col min="14858" max="14859" width="0.83203125" style="211" customWidth="1"/>
    <col min="14860" max="14860" width="9.75" style="211" customWidth="1"/>
    <col min="14861" max="14862" width="0.83203125" style="211" customWidth="1"/>
    <col min="14863" max="14863" width="9.75" style="211" customWidth="1"/>
    <col min="14864" max="14865" width="0.83203125" style="211" customWidth="1"/>
    <col min="14866" max="14866" width="9.75" style="211" customWidth="1"/>
    <col min="14867" max="14868" width="0.83203125" style="211" customWidth="1"/>
    <col min="14869" max="14869" width="9.75" style="211" customWidth="1"/>
    <col min="14870" max="14871" width="0.83203125" style="211" customWidth="1"/>
    <col min="14872" max="14872" width="9.75" style="211" customWidth="1"/>
    <col min="14873" max="14873" width="0.83203125" style="211" customWidth="1"/>
    <col min="14874" max="14874" width="2.25" style="211" customWidth="1"/>
    <col min="14875" max="14876" width="8.75" style="211"/>
    <col min="14877" max="14877" width="3.33203125" style="211" customWidth="1"/>
    <col min="14878" max="15104" width="8.75" style="211"/>
    <col min="15105" max="15105" width="22.75" style="211" customWidth="1"/>
    <col min="15106" max="15106" width="0.83203125" style="211" customWidth="1"/>
    <col min="15107" max="15107" width="9.75" style="211" customWidth="1"/>
    <col min="15108" max="15109" width="0.83203125" style="211" customWidth="1"/>
    <col min="15110" max="15110" width="9.75" style="211" customWidth="1"/>
    <col min="15111" max="15112" width="0.83203125" style="211" customWidth="1"/>
    <col min="15113" max="15113" width="9.75" style="211" customWidth="1"/>
    <col min="15114" max="15115" width="0.83203125" style="211" customWidth="1"/>
    <col min="15116" max="15116" width="9.75" style="211" customWidth="1"/>
    <col min="15117" max="15118" width="0.83203125" style="211" customWidth="1"/>
    <col min="15119" max="15119" width="9.75" style="211" customWidth="1"/>
    <col min="15120" max="15121" width="0.83203125" style="211" customWidth="1"/>
    <col min="15122" max="15122" width="9.75" style="211" customWidth="1"/>
    <col min="15123" max="15124" width="0.83203125" style="211" customWidth="1"/>
    <col min="15125" max="15125" width="9.75" style="211" customWidth="1"/>
    <col min="15126" max="15127" width="0.83203125" style="211" customWidth="1"/>
    <col min="15128" max="15128" width="9.75" style="211" customWidth="1"/>
    <col min="15129" max="15129" width="0.83203125" style="211" customWidth="1"/>
    <col min="15130" max="15130" width="2.25" style="211" customWidth="1"/>
    <col min="15131" max="15132" width="8.75" style="211"/>
    <col min="15133" max="15133" width="3.33203125" style="211" customWidth="1"/>
    <col min="15134" max="15360" width="8.75" style="211"/>
    <col min="15361" max="15361" width="22.75" style="211" customWidth="1"/>
    <col min="15362" max="15362" width="0.83203125" style="211" customWidth="1"/>
    <col min="15363" max="15363" width="9.75" style="211" customWidth="1"/>
    <col min="15364" max="15365" width="0.83203125" style="211" customWidth="1"/>
    <col min="15366" max="15366" width="9.75" style="211" customWidth="1"/>
    <col min="15367" max="15368" width="0.83203125" style="211" customWidth="1"/>
    <col min="15369" max="15369" width="9.75" style="211" customWidth="1"/>
    <col min="15370" max="15371" width="0.83203125" style="211" customWidth="1"/>
    <col min="15372" max="15372" width="9.75" style="211" customWidth="1"/>
    <col min="15373" max="15374" width="0.83203125" style="211" customWidth="1"/>
    <col min="15375" max="15375" width="9.75" style="211" customWidth="1"/>
    <col min="15376" max="15377" width="0.83203125" style="211" customWidth="1"/>
    <col min="15378" max="15378" width="9.75" style="211" customWidth="1"/>
    <col min="15379" max="15380" width="0.83203125" style="211" customWidth="1"/>
    <col min="15381" max="15381" width="9.75" style="211" customWidth="1"/>
    <col min="15382" max="15383" width="0.83203125" style="211" customWidth="1"/>
    <col min="15384" max="15384" width="9.75" style="211" customWidth="1"/>
    <col min="15385" max="15385" width="0.83203125" style="211" customWidth="1"/>
    <col min="15386" max="15386" width="2.25" style="211" customWidth="1"/>
    <col min="15387" max="15388" width="8.75" style="211"/>
    <col min="15389" max="15389" width="3.33203125" style="211" customWidth="1"/>
    <col min="15390" max="15616" width="8.75" style="211"/>
    <col min="15617" max="15617" width="22.75" style="211" customWidth="1"/>
    <col min="15618" max="15618" width="0.83203125" style="211" customWidth="1"/>
    <col min="15619" max="15619" width="9.75" style="211" customWidth="1"/>
    <col min="15620" max="15621" width="0.83203125" style="211" customWidth="1"/>
    <col min="15622" max="15622" width="9.75" style="211" customWidth="1"/>
    <col min="15623" max="15624" width="0.83203125" style="211" customWidth="1"/>
    <col min="15625" max="15625" width="9.75" style="211" customWidth="1"/>
    <col min="15626" max="15627" width="0.83203125" style="211" customWidth="1"/>
    <col min="15628" max="15628" width="9.75" style="211" customWidth="1"/>
    <col min="15629" max="15630" width="0.83203125" style="211" customWidth="1"/>
    <col min="15631" max="15631" width="9.75" style="211" customWidth="1"/>
    <col min="15632" max="15633" width="0.83203125" style="211" customWidth="1"/>
    <col min="15634" max="15634" width="9.75" style="211" customWidth="1"/>
    <col min="15635" max="15636" width="0.83203125" style="211" customWidth="1"/>
    <col min="15637" max="15637" width="9.75" style="211" customWidth="1"/>
    <col min="15638" max="15639" width="0.83203125" style="211" customWidth="1"/>
    <col min="15640" max="15640" width="9.75" style="211" customWidth="1"/>
    <col min="15641" max="15641" width="0.83203125" style="211" customWidth="1"/>
    <col min="15642" max="15642" width="2.25" style="211" customWidth="1"/>
    <col min="15643" max="15644" width="8.75" style="211"/>
    <col min="15645" max="15645" width="3.33203125" style="211" customWidth="1"/>
    <col min="15646" max="15872" width="8.75" style="211"/>
    <col min="15873" max="15873" width="22.75" style="211" customWidth="1"/>
    <col min="15874" max="15874" width="0.83203125" style="211" customWidth="1"/>
    <col min="15875" max="15875" width="9.75" style="211" customWidth="1"/>
    <col min="15876" max="15877" width="0.83203125" style="211" customWidth="1"/>
    <col min="15878" max="15878" width="9.75" style="211" customWidth="1"/>
    <col min="15879" max="15880" width="0.83203125" style="211" customWidth="1"/>
    <col min="15881" max="15881" width="9.75" style="211" customWidth="1"/>
    <col min="15882" max="15883" width="0.83203125" style="211" customWidth="1"/>
    <col min="15884" max="15884" width="9.75" style="211" customWidth="1"/>
    <col min="15885" max="15886" width="0.83203125" style="211" customWidth="1"/>
    <col min="15887" max="15887" width="9.75" style="211" customWidth="1"/>
    <col min="15888" max="15889" width="0.83203125" style="211" customWidth="1"/>
    <col min="15890" max="15890" width="9.75" style="211" customWidth="1"/>
    <col min="15891" max="15892" width="0.83203125" style="211" customWidth="1"/>
    <col min="15893" max="15893" width="9.75" style="211" customWidth="1"/>
    <col min="15894" max="15895" width="0.83203125" style="211" customWidth="1"/>
    <col min="15896" max="15896" width="9.75" style="211" customWidth="1"/>
    <col min="15897" max="15897" width="0.83203125" style="211" customWidth="1"/>
    <col min="15898" max="15898" width="2.25" style="211" customWidth="1"/>
    <col min="15899" max="15900" width="8.75" style="211"/>
    <col min="15901" max="15901" width="3.33203125" style="211" customWidth="1"/>
    <col min="15902" max="16128" width="8.75" style="211"/>
    <col min="16129" max="16129" width="22.75" style="211" customWidth="1"/>
    <col min="16130" max="16130" width="0.83203125" style="211" customWidth="1"/>
    <col min="16131" max="16131" width="9.75" style="211" customWidth="1"/>
    <col min="16132" max="16133" width="0.83203125" style="211" customWidth="1"/>
    <col min="16134" max="16134" width="9.75" style="211" customWidth="1"/>
    <col min="16135" max="16136" width="0.83203125" style="211" customWidth="1"/>
    <col min="16137" max="16137" width="9.75" style="211" customWidth="1"/>
    <col min="16138" max="16139" width="0.83203125" style="211" customWidth="1"/>
    <col min="16140" max="16140" width="9.75" style="211" customWidth="1"/>
    <col min="16141" max="16142" width="0.83203125" style="211" customWidth="1"/>
    <col min="16143" max="16143" width="9.75" style="211" customWidth="1"/>
    <col min="16144" max="16145" width="0.83203125" style="211" customWidth="1"/>
    <col min="16146" max="16146" width="9.75" style="211" customWidth="1"/>
    <col min="16147" max="16148" width="0.83203125" style="211" customWidth="1"/>
    <col min="16149" max="16149" width="9.75" style="211" customWidth="1"/>
    <col min="16150" max="16151" width="0.83203125" style="211" customWidth="1"/>
    <col min="16152" max="16152" width="9.75" style="211" customWidth="1"/>
    <col min="16153" max="16153" width="0.83203125" style="211" customWidth="1"/>
    <col min="16154" max="16154" width="2.25" style="211" customWidth="1"/>
    <col min="16155" max="16156" width="8.75" style="211"/>
    <col min="16157" max="16157" width="3.33203125" style="211" customWidth="1"/>
    <col min="16158" max="16384" width="8.75" style="211"/>
  </cols>
  <sheetData>
    <row r="2" spans="1:28" ht="18.75" customHeight="1" x14ac:dyDescent="0.55000000000000004">
      <c r="A2" s="210" t="s">
        <v>259</v>
      </c>
      <c r="F2" s="597" t="str">
        <f>ポートフォリオ!B3</f>
        <v>年次･学期を選択して下さい</v>
      </c>
      <c r="G2" s="597"/>
      <c r="H2" s="597"/>
      <c r="I2" s="597"/>
      <c r="J2" s="598"/>
      <c r="K2" s="598"/>
      <c r="L2" s="598"/>
      <c r="M2" s="212"/>
      <c r="N2" s="599"/>
      <c r="O2" s="599"/>
      <c r="P2" s="599"/>
      <c r="Q2" s="212"/>
      <c r="R2" s="213"/>
      <c r="S2" s="212"/>
      <c r="T2" s="599"/>
      <c r="U2" s="599"/>
      <c r="V2" s="599"/>
      <c r="W2" s="599"/>
      <c r="X2" s="599"/>
      <c r="Y2" s="212"/>
      <c r="Z2" s="212"/>
      <c r="AA2" s="589"/>
      <c r="AB2" s="590"/>
    </row>
    <row r="3" spans="1:28" ht="9.75" customHeight="1" x14ac:dyDescent="0.55000000000000004">
      <c r="AA3" s="590"/>
      <c r="AB3" s="590"/>
    </row>
    <row r="4" spans="1:28" x14ac:dyDescent="0.55000000000000004">
      <c r="AA4" s="590"/>
      <c r="AB4" s="590"/>
    </row>
    <row r="5" spans="1:28" ht="8.25" customHeight="1" x14ac:dyDescent="0.55000000000000004">
      <c r="AA5" s="590"/>
      <c r="AB5" s="590"/>
    </row>
    <row r="6" spans="1:28" ht="27.75" customHeight="1" x14ac:dyDescent="0.55000000000000004">
      <c r="A6" s="591" t="s">
        <v>220</v>
      </c>
      <c r="B6" s="592" t="s">
        <v>313</v>
      </c>
      <c r="C6" s="593"/>
      <c r="D6" s="593"/>
      <c r="E6" s="593"/>
      <c r="F6" s="593"/>
      <c r="G6" s="593"/>
      <c r="H6" s="593"/>
      <c r="I6" s="593"/>
      <c r="J6" s="593"/>
      <c r="K6" s="593"/>
      <c r="L6" s="593"/>
      <c r="M6" s="593"/>
      <c r="N6" s="593"/>
      <c r="O6" s="593"/>
      <c r="P6" s="593"/>
      <c r="Q6" s="593"/>
      <c r="R6" s="593"/>
      <c r="S6" s="593"/>
      <c r="T6" s="593"/>
      <c r="U6" s="593"/>
      <c r="V6" s="593"/>
      <c r="W6" s="593"/>
      <c r="X6" s="593"/>
      <c r="Y6" s="593"/>
    </row>
    <row r="7" spans="1:28" ht="13.5" customHeight="1" x14ac:dyDescent="0.55000000000000004">
      <c r="A7" s="591"/>
      <c r="B7" s="593" t="s">
        <v>221</v>
      </c>
      <c r="C7" s="593"/>
      <c r="D7" s="593"/>
      <c r="E7" s="593"/>
      <c r="F7" s="593"/>
      <c r="G7" s="593"/>
      <c r="H7" s="593" t="s">
        <v>222</v>
      </c>
      <c r="I7" s="593"/>
      <c r="J7" s="593"/>
      <c r="K7" s="593"/>
      <c r="L7" s="593"/>
      <c r="M7" s="593"/>
      <c r="N7" s="593" t="s">
        <v>223</v>
      </c>
      <c r="O7" s="593"/>
      <c r="P7" s="593"/>
      <c r="Q7" s="593"/>
      <c r="R7" s="593"/>
      <c r="S7" s="593"/>
      <c r="T7" s="593" t="s">
        <v>224</v>
      </c>
      <c r="U7" s="593"/>
      <c r="V7" s="593"/>
      <c r="W7" s="593"/>
      <c r="X7" s="593"/>
      <c r="Y7" s="593"/>
    </row>
    <row r="8" spans="1:28" ht="16.5" customHeight="1" x14ac:dyDescent="0.55000000000000004">
      <c r="A8" s="591"/>
      <c r="B8" s="594" t="s">
        <v>260</v>
      </c>
      <c r="C8" s="594"/>
      <c r="D8" s="595"/>
      <c r="E8" s="596" t="s">
        <v>261</v>
      </c>
      <c r="F8" s="594"/>
      <c r="G8" s="594"/>
      <c r="H8" s="594" t="s">
        <v>260</v>
      </c>
      <c r="I8" s="594"/>
      <c r="J8" s="595"/>
      <c r="K8" s="596" t="s">
        <v>261</v>
      </c>
      <c r="L8" s="594"/>
      <c r="M8" s="594"/>
      <c r="N8" s="594" t="s">
        <v>260</v>
      </c>
      <c r="O8" s="594"/>
      <c r="P8" s="595"/>
      <c r="Q8" s="596" t="s">
        <v>261</v>
      </c>
      <c r="R8" s="594"/>
      <c r="S8" s="594"/>
      <c r="T8" s="594" t="s">
        <v>260</v>
      </c>
      <c r="U8" s="594"/>
      <c r="V8" s="595"/>
      <c r="W8" s="596" t="s">
        <v>261</v>
      </c>
      <c r="X8" s="594"/>
      <c r="Y8" s="594"/>
    </row>
    <row r="9" spans="1:28" ht="15" customHeight="1" x14ac:dyDescent="0.55000000000000004">
      <c r="A9" s="215" t="s">
        <v>225</v>
      </c>
      <c r="B9" s="576">
        <v>0.16</v>
      </c>
      <c r="C9" s="577"/>
      <c r="D9" s="577"/>
      <c r="E9" s="587">
        <v>0.26</v>
      </c>
      <c r="F9" s="577"/>
      <c r="G9" s="579"/>
      <c r="H9" s="576">
        <v>0.47</v>
      </c>
      <c r="I9" s="577"/>
      <c r="J9" s="578"/>
      <c r="K9" s="577">
        <v>0.68</v>
      </c>
      <c r="L9" s="577"/>
      <c r="M9" s="579"/>
      <c r="N9" s="576">
        <v>0.79</v>
      </c>
      <c r="O9" s="577"/>
      <c r="P9" s="577"/>
      <c r="Q9" s="587">
        <v>1</v>
      </c>
      <c r="R9" s="577"/>
      <c r="S9" s="579"/>
      <c r="T9" s="576">
        <v>1</v>
      </c>
      <c r="U9" s="577"/>
      <c r="V9" s="578"/>
      <c r="W9" s="577">
        <v>1</v>
      </c>
      <c r="X9" s="577"/>
      <c r="Y9" s="579"/>
    </row>
    <row r="10" spans="1:28" ht="30.75" customHeight="1" x14ac:dyDescent="0.55000000000000004">
      <c r="A10" s="216" t="s">
        <v>277</v>
      </c>
      <c r="B10" s="580" t="str">
        <f>IF($C$22=1,'（A)'!$Z$34,"")</f>
        <v/>
      </c>
      <c r="C10" s="581"/>
      <c r="D10" s="581"/>
      <c r="E10" s="582" t="str">
        <f>IF($F$22=1,'（A)'!$Z$34,"")</f>
        <v/>
      </c>
      <c r="F10" s="583"/>
      <c r="G10" s="584"/>
      <c r="H10" s="585" t="str">
        <f>IF($I$22=1,'（A)'!$Z$34,"")</f>
        <v/>
      </c>
      <c r="I10" s="583"/>
      <c r="J10" s="586"/>
      <c r="K10" s="582" t="str">
        <f>IF($L$22=1,'（A)'!$Z$34,"")</f>
        <v/>
      </c>
      <c r="L10" s="583"/>
      <c r="M10" s="584"/>
      <c r="N10" s="585" t="str">
        <f>IF($O$22=1,'（A)'!$Z$34,"")</f>
        <v/>
      </c>
      <c r="O10" s="583"/>
      <c r="P10" s="586"/>
      <c r="Q10" s="582" t="str">
        <f>IF($R$22=1,'（A)'!$Z$34,"")</f>
        <v/>
      </c>
      <c r="R10" s="583"/>
      <c r="S10" s="584"/>
      <c r="T10" s="585" t="str">
        <f>IF($U$22=1,'（A)'!$Z$34,"")</f>
        <v/>
      </c>
      <c r="U10" s="583"/>
      <c r="V10" s="586"/>
      <c r="W10" s="582" t="str">
        <f>IF($X$22=1,'（A)'!$Z$34,"")</f>
        <v/>
      </c>
      <c r="X10" s="583"/>
      <c r="Y10" s="584"/>
    </row>
    <row r="11" spans="1:28" ht="15" customHeight="1" x14ac:dyDescent="0.55000000000000004">
      <c r="A11" s="215" t="s">
        <v>226</v>
      </c>
      <c r="B11" s="576">
        <v>0.35</v>
      </c>
      <c r="C11" s="577"/>
      <c r="D11" s="577"/>
      <c r="E11" s="587">
        <v>0.83</v>
      </c>
      <c r="F11" s="577"/>
      <c r="G11" s="579"/>
      <c r="H11" s="576">
        <v>0.91</v>
      </c>
      <c r="I11" s="577"/>
      <c r="J11" s="578"/>
      <c r="K11" s="577">
        <v>1</v>
      </c>
      <c r="L11" s="577"/>
      <c r="M11" s="579"/>
      <c r="N11" s="576">
        <v>1</v>
      </c>
      <c r="O11" s="577"/>
      <c r="P11" s="577"/>
      <c r="Q11" s="587">
        <v>1</v>
      </c>
      <c r="R11" s="577"/>
      <c r="S11" s="579"/>
      <c r="T11" s="576">
        <v>1</v>
      </c>
      <c r="U11" s="577"/>
      <c r="V11" s="578"/>
      <c r="W11" s="577">
        <v>1</v>
      </c>
      <c r="X11" s="577"/>
      <c r="Y11" s="579"/>
      <c r="AA11" s="217"/>
      <c r="AB11" s="217"/>
    </row>
    <row r="12" spans="1:28" ht="50.25" customHeight="1" x14ac:dyDescent="0.55000000000000004">
      <c r="A12" s="218" t="s">
        <v>257</v>
      </c>
      <c r="B12" s="580" t="str">
        <f>IF(C$22=1,'（B)'!$Z$37,"")</f>
        <v/>
      </c>
      <c r="C12" s="581"/>
      <c r="D12" s="581"/>
      <c r="E12" s="582" t="str">
        <f>IF(F$22=1,'（B)'!$Z$37,"")</f>
        <v/>
      </c>
      <c r="F12" s="583"/>
      <c r="G12" s="584"/>
      <c r="H12" s="585" t="str">
        <f>IF(I$22=1,'（B)'!$Z$37,"")</f>
        <v/>
      </c>
      <c r="I12" s="583"/>
      <c r="J12" s="586"/>
      <c r="K12" s="582" t="str">
        <f>IF(L$22=1,'（B)'!$Z$37,"")</f>
        <v/>
      </c>
      <c r="L12" s="583"/>
      <c r="M12" s="584"/>
      <c r="N12" s="585" t="str">
        <f>IF(O$22=1,'（B)'!$Z$37,"")</f>
        <v/>
      </c>
      <c r="O12" s="583"/>
      <c r="P12" s="586"/>
      <c r="Q12" s="582" t="str">
        <f>IF(R$22=1,'（B)'!$Z$37,"")</f>
        <v/>
      </c>
      <c r="R12" s="583"/>
      <c r="S12" s="584"/>
      <c r="T12" s="585" t="str">
        <f>IF(U$22=1,'（B)'!$Z$37,"")</f>
        <v/>
      </c>
      <c r="U12" s="583"/>
      <c r="V12" s="586"/>
      <c r="W12" s="582" t="str">
        <f>IF(X$22=1,'（B)'!$Z$37,"")</f>
        <v/>
      </c>
      <c r="X12" s="583"/>
      <c r="Y12" s="584"/>
      <c r="AA12" s="219"/>
      <c r="AB12" s="220"/>
    </row>
    <row r="13" spans="1:28" ht="15" customHeight="1" x14ac:dyDescent="0.55000000000000004">
      <c r="A13" s="221" t="s">
        <v>227</v>
      </c>
      <c r="B13" s="576">
        <v>0.04</v>
      </c>
      <c r="C13" s="577"/>
      <c r="D13" s="577"/>
      <c r="E13" s="587">
        <v>0.13</v>
      </c>
      <c r="F13" s="577"/>
      <c r="G13" s="579"/>
      <c r="H13" s="576">
        <v>0.28000000000000003</v>
      </c>
      <c r="I13" s="577"/>
      <c r="J13" s="578"/>
      <c r="K13" s="577">
        <v>0.43</v>
      </c>
      <c r="L13" s="577"/>
      <c r="M13" s="579"/>
      <c r="N13" s="576">
        <v>0.67</v>
      </c>
      <c r="O13" s="577"/>
      <c r="P13" s="577"/>
      <c r="Q13" s="587">
        <v>0.91</v>
      </c>
      <c r="R13" s="577"/>
      <c r="S13" s="579"/>
      <c r="T13" s="576">
        <v>1</v>
      </c>
      <c r="U13" s="577"/>
      <c r="V13" s="578"/>
      <c r="W13" s="577">
        <v>1</v>
      </c>
      <c r="X13" s="577"/>
      <c r="Y13" s="579"/>
      <c r="AA13" s="220"/>
      <c r="AB13" s="220"/>
    </row>
    <row r="14" spans="1:28" ht="44.25" customHeight="1" x14ac:dyDescent="0.55000000000000004">
      <c r="A14" s="216" t="s">
        <v>315</v>
      </c>
      <c r="B14" s="580" t="str">
        <f>IF(C$22=1,'（C)'!$H$35,"")</f>
        <v/>
      </c>
      <c r="C14" s="581"/>
      <c r="D14" s="581"/>
      <c r="E14" s="582" t="str">
        <f>IF(F$22=1,'（C)'!$H$35,"")</f>
        <v/>
      </c>
      <c r="F14" s="583"/>
      <c r="G14" s="584"/>
      <c r="H14" s="585" t="str">
        <f>IF(I$22=1,'（C)'!$H$35,"")</f>
        <v/>
      </c>
      <c r="I14" s="583"/>
      <c r="J14" s="586"/>
      <c r="K14" s="582" t="str">
        <f>IF(L$22=1,'（C)'!$H$35,"")</f>
        <v/>
      </c>
      <c r="L14" s="583"/>
      <c r="M14" s="584"/>
      <c r="N14" s="585" t="str">
        <f>IF(O$22=1,'（C)'!$H$35,"")</f>
        <v/>
      </c>
      <c r="O14" s="583"/>
      <c r="P14" s="586"/>
      <c r="Q14" s="582" t="str">
        <f>IF(R$22=1,'（C)'!$H$35,"")</f>
        <v/>
      </c>
      <c r="R14" s="583"/>
      <c r="S14" s="584"/>
      <c r="T14" s="585" t="str">
        <f>IF(U$22=1,'（C)'!$H$35,"")</f>
        <v/>
      </c>
      <c r="U14" s="583"/>
      <c r="V14" s="586"/>
      <c r="W14" s="582" t="str">
        <f>IF(X$22=1,'（C)'!$H$35,"")</f>
        <v/>
      </c>
      <c r="X14" s="583"/>
      <c r="Y14" s="584"/>
      <c r="AA14" s="219"/>
      <c r="AB14" s="219"/>
    </row>
    <row r="15" spans="1:28" ht="15" customHeight="1" x14ac:dyDescent="0.55000000000000004">
      <c r="A15" s="215" t="s">
        <v>228</v>
      </c>
      <c r="B15" s="576">
        <v>0.2</v>
      </c>
      <c r="C15" s="577"/>
      <c r="D15" s="577"/>
      <c r="E15" s="587">
        <v>0.27</v>
      </c>
      <c r="F15" s="577"/>
      <c r="G15" s="579"/>
      <c r="H15" s="576">
        <v>0.4</v>
      </c>
      <c r="I15" s="577"/>
      <c r="J15" s="578"/>
      <c r="K15" s="577">
        <v>0.53</v>
      </c>
      <c r="L15" s="577"/>
      <c r="M15" s="579"/>
      <c r="N15" s="576">
        <v>0.6</v>
      </c>
      <c r="O15" s="577"/>
      <c r="P15" s="577"/>
      <c r="Q15" s="587">
        <v>0.67</v>
      </c>
      <c r="R15" s="577"/>
      <c r="S15" s="579"/>
      <c r="T15" s="576">
        <v>0.87</v>
      </c>
      <c r="U15" s="577"/>
      <c r="V15" s="578"/>
      <c r="W15" s="577">
        <v>1</v>
      </c>
      <c r="X15" s="577"/>
      <c r="Y15" s="579"/>
      <c r="AA15" s="220"/>
      <c r="AB15" s="220"/>
    </row>
    <row r="16" spans="1:28" ht="46.5" customHeight="1" x14ac:dyDescent="0.55000000000000004">
      <c r="A16" s="218" t="s">
        <v>258</v>
      </c>
      <c r="B16" s="580" t="str">
        <f>IF(C$22=1,'（D)'!$Z$35,"")</f>
        <v/>
      </c>
      <c r="C16" s="581"/>
      <c r="D16" s="581"/>
      <c r="E16" s="582" t="str">
        <f>IF(F$22=1,'（D)'!$Z$35,"")</f>
        <v/>
      </c>
      <c r="F16" s="583"/>
      <c r="G16" s="584"/>
      <c r="H16" s="585" t="str">
        <f>IF(I$22=1,'（D)'!$Z$35,"")</f>
        <v/>
      </c>
      <c r="I16" s="583"/>
      <c r="J16" s="586"/>
      <c r="K16" s="582" t="str">
        <f>IF(L$22=1,'（D)'!$Z$35,"")</f>
        <v/>
      </c>
      <c r="L16" s="583"/>
      <c r="M16" s="584"/>
      <c r="N16" s="585" t="str">
        <f>IF(O$22=1,'（D)'!$Z$35,"")</f>
        <v/>
      </c>
      <c r="O16" s="583"/>
      <c r="P16" s="586"/>
      <c r="Q16" s="582" t="str">
        <f>IF(R$22=1,'（D)'!$Z$35,"")</f>
        <v/>
      </c>
      <c r="R16" s="583"/>
      <c r="S16" s="584"/>
      <c r="T16" s="585" t="str">
        <f>IF(U$22=1,'（D)'!$Z$35,"")</f>
        <v/>
      </c>
      <c r="U16" s="583"/>
      <c r="V16" s="586"/>
      <c r="W16" s="582" t="str">
        <f>IF(X$22=1,'（D)'!$Z$35,"")</f>
        <v/>
      </c>
      <c r="X16" s="583"/>
      <c r="Y16" s="584"/>
      <c r="AA16" s="220"/>
      <c r="AB16" s="220"/>
    </row>
    <row r="17" spans="1:29" ht="15" customHeight="1" x14ac:dyDescent="0.55000000000000004">
      <c r="A17" s="221" t="s">
        <v>229</v>
      </c>
      <c r="B17" s="576">
        <v>0</v>
      </c>
      <c r="C17" s="577"/>
      <c r="D17" s="577"/>
      <c r="E17" s="587">
        <v>0</v>
      </c>
      <c r="F17" s="577"/>
      <c r="G17" s="579"/>
      <c r="H17" s="576">
        <v>0</v>
      </c>
      <c r="I17" s="577"/>
      <c r="J17" s="578"/>
      <c r="K17" s="577">
        <v>0</v>
      </c>
      <c r="L17" s="577"/>
      <c r="M17" s="579"/>
      <c r="N17" s="576">
        <v>0.25</v>
      </c>
      <c r="O17" s="577"/>
      <c r="P17" s="577"/>
      <c r="Q17" s="587">
        <v>0.25</v>
      </c>
      <c r="R17" s="577"/>
      <c r="S17" s="579"/>
      <c r="T17" s="576">
        <v>0.63</v>
      </c>
      <c r="U17" s="577"/>
      <c r="V17" s="578"/>
      <c r="W17" s="577">
        <v>1</v>
      </c>
      <c r="X17" s="577"/>
      <c r="Y17" s="579"/>
      <c r="AA17" s="220"/>
      <c r="AB17" s="220"/>
    </row>
    <row r="18" spans="1:29" ht="45" customHeight="1" x14ac:dyDescent="0.55000000000000004">
      <c r="A18" s="216" t="s">
        <v>255</v>
      </c>
      <c r="B18" s="580" t="str">
        <f>IF(C$22=1,'（E)'!$Z$41,"")</f>
        <v/>
      </c>
      <c r="C18" s="581"/>
      <c r="D18" s="581"/>
      <c r="E18" s="582" t="str">
        <f>IF(F$22=1,'（E)'!$Z$41,"")</f>
        <v/>
      </c>
      <c r="F18" s="583"/>
      <c r="G18" s="584"/>
      <c r="H18" s="585" t="str">
        <f>IF(I$22=1,'（E)'!$Z$41,"")</f>
        <v/>
      </c>
      <c r="I18" s="583"/>
      <c r="J18" s="586"/>
      <c r="K18" s="582" t="str">
        <f>IF(L$22=1,'（E)'!$Z$41,"")</f>
        <v/>
      </c>
      <c r="L18" s="583"/>
      <c r="M18" s="584"/>
      <c r="N18" s="585" t="str">
        <f>IF(O$22=1,'（E)'!$Z$41,"")</f>
        <v/>
      </c>
      <c r="O18" s="583"/>
      <c r="P18" s="586"/>
      <c r="Q18" s="582" t="str">
        <f>IF(R$22=1,'（E)'!$Z$41,"")</f>
        <v/>
      </c>
      <c r="R18" s="583"/>
      <c r="S18" s="584"/>
      <c r="T18" s="585" t="str">
        <f>IF(U$22=1,'（E)'!$Z$41,"")</f>
        <v/>
      </c>
      <c r="U18" s="583"/>
      <c r="V18" s="586"/>
      <c r="W18" s="582" t="str">
        <f>IF(X$22=1,'（E)'!$Z$41,"")</f>
        <v/>
      </c>
      <c r="X18" s="583"/>
      <c r="Y18" s="584"/>
      <c r="AA18" s="220"/>
      <c r="AB18" s="220"/>
    </row>
    <row r="19" spans="1:29" ht="15" customHeight="1" x14ac:dyDescent="0.55000000000000004">
      <c r="A19" s="215" t="s">
        <v>230</v>
      </c>
      <c r="B19" s="576">
        <v>0</v>
      </c>
      <c r="C19" s="577"/>
      <c r="D19" s="577"/>
      <c r="E19" s="587">
        <v>0</v>
      </c>
      <c r="F19" s="577"/>
      <c r="G19" s="579"/>
      <c r="H19" s="576">
        <v>0</v>
      </c>
      <c r="I19" s="577"/>
      <c r="J19" s="578"/>
      <c r="K19" s="577">
        <v>0.13</v>
      </c>
      <c r="L19" s="577"/>
      <c r="M19" s="579"/>
      <c r="N19" s="576">
        <v>0.25</v>
      </c>
      <c r="O19" s="577"/>
      <c r="P19" s="577"/>
      <c r="Q19" s="587">
        <v>0.38</v>
      </c>
      <c r="R19" s="577"/>
      <c r="S19" s="579"/>
      <c r="T19" s="576">
        <v>0.75</v>
      </c>
      <c r="U19" s="577"/>
      <c r="V19" s="578"/>
      <c r="W19" s="577">
        <v>1</v>
      </c>
      <c r="X19" s="577"/>
      <c r="Y19" s="579"/>
      <c r="AA19" s="220"/>
      <c r="AB19" s="220"/>
    </row>
    <row r="20" spans="1:29" ht="42" customHeight="1" x14ac:dyDescent="0.55000000000000004">
      <c r="A20" s="218" t="s">
        <v>256</v>
      </c>
      <c r="B20" s="580" t="str">
        <f>IF(C$22=1,'（F)'!$Z$39,"")</f>
        <v/>
      </c>
      <c r="C20" s="581"/>
      <c r="D20" s="581"/>
      <c r="E20" s="582" t="str">
        <f>IF(F$22=1,'（F)'!$Z$39,"")</f>
        <v/>
      </c>
      <c r="F20" s="583"/>
      <c r="G20" s="584"/>
      <c r="H20" s="585" t="str">
        <f>IF(I$22=1,'（F)'!$Z$39,"")</f>
        <v/>
      </c>
      <c r="I20" s="583"/>
      <c r="J20" s="586"/>
      <c r="K20" s="582" t="str">
        <f>IF(L$22=1,'（F)'!$Z$39,"")</f>
        <v/>
      </c>
      <c r="L20" s="583"/>
      <c r="M20" s="584"/>
      <c r="N20" s="585" t="str">
        <f>IF(O$22=1,'（F)'!$Z$39,"")</f>
        <v/>
      </c>
      <c r="O20" s="583"/>
      <c r="P20" s="586"/>
      <c r="Q20" s="582" t="str">
        <f>IF(R$22=1,'（F)'!$Z$39,"")</f>
        <v/>
      </c>
      <c r="R20" s="583"/>
      <c r="S20" s="584"/>
      <c r="T20" s="585" t="str">
        <f>IF(U$22=1,'（F)'!$Z$39,"")</f>
        <v/>
      </c>
      <c r="U20" s="583"/>
      <c r="V20" s="586"/>
      <c r="W20" s="582" t="str">
        <f>IF(X$22=1,'（F)'!$Z$39,"")</f>
        <v/>
      </c>
      <c r="X20" s="583"/>
      <c r="Y20" s="584"/>
      <c r="AA20" s="220"/>
      <c r="AB20" s="220"/>
    </row>
    <row r="21" spans="1:29" ht="3" customHeight="1" x14ac:dyDescent="0.55000000000000004">
      <c r="C21" s="222" t="b">
        <v>0</v>
      </c>
      <c r="F21" s="222" t="b">
        <v>0</v>
      </c>
      <c r="I21" s="222" t="b">
        <v>0</v>
      </c>
      <c r="J21" s="223"/>
      <c r="K21" s="223"/>
      <c r="L21" s="222" t="b">
        <v>0</v>
      </c>
      <c r="M21" s="223"/>
      <c r="N21" s="223"/>
      <c r="O21" s="222" t="b">
        <v>0</v>
      </c>
      <c r="P21" s="223"/>
      <c r="Q21" s="223"/>
      <c r="R21" s="222" t="b">
        <v>0</v>
      </c>
      <c r="S21" s="223"/>
      <c r="T21" s="223"/>
      <c r="U21" s="222" t="b">
        <v>0</v>
      </c>
      <c r="V21" s="223"/>
      <c r="W21" s="223"/>
      <c r="X21" s="222" t="b">
        <v>0</v>
      </c>
      <c r="Z21" s="224">
        <f>IF(COUNTIF(L21:X21,TRUE)&gt;=1,1,0)</f>
        <v>0</v>
      </c>
    </row>
    <row r="22" spans="1:29" ht="3" customHeight="1" x14ac:dyDescent="0.55000000000000004">
      <c r="C22" s="223">
        <f>IF(F2="1年後期",1,0)</f>
        <v>0</v>
      </c>
      <c r="F22" s="223">
        <f>IF(F2="2年前期",1,0)</f>
        <v>0</v>
      </c>
      <c r="I22" s="223">
        <f>IF(F2="2年後期",1,0)</f>
        <v>0</v>
      </c>
      <c r="L22" s="223">
        <f>IF(F2="3年前期",1,0)</f>
        <v>0</v>
      </c>
      <c r="O22" s="223">
        <f>IF(F2="3年後期",1,0)</f>
        <v>0</v>
      </c>
      <c r="R22" s="223">
        <f>IF(F2="4年前期",1,0)</f>
        <v>0</v>
      </c>
      <c r="U22" s="223">
        <f>IF(F2="4年後期",1,0)</f>
        <v>0</v>
      </c>
      <c r="X22" s="223">
        <f>IF(F2="卒業時",1,0)</f>
        <v>0</v>
      </c>
    </row>
    <row r="23" spans="1:29" ht="18" customHeight="1" x14ac:dyDescent="0.55000000000000004">
      <c r="B23" s="226"/>
      <c r="X23" s="225"/>
      <c r="AA23" s="575"/>
      <c r="AB23" s="575"/>
      <c r="AC23" s="575"/>
    </row>
    <row r="24" spans="1:29" ht="18" customHeight="1" x14ac:dyDescent="0.55000000000000004">
      <c r="A24" s="226" t="s">
        <v>233</v>
      </c>
      <c r="B24" s="227"/>
      <c r="AA24" s="575"/>
      <c r="AB24" s="575"/>
      <c r="AC24" s="575"/>
    </row>
    <row r="25" spans="1:29" ht="18" customHeight="1" x14ac:dyDescent="0.55000000000000004">
      <c r="A25" s="588" t="s">
        <v>234</v>
      </c>
      <c r="B25" s="588"/>
      <c r="C25" s="214" t="str">
        <f>IF(単位計算!L36&gt;=103,"〇", "×")</f>
        <v>×</v>
      </c>
      <c r="AA25" s="575"/>
      <c r="AB25" s="575"/>
      <c r="AC25" s="575"/>
    </row>
    <row r="26" spans="1:29" ht="18" customHeight="1" x14ac:dyDescent="0.55000000000000004">
      <c r="A26" s="573" t="s">
        <v>235</v>
      </c>
      <c r="B26" s="573"/>
      <c r="C26" s="574" t="str">
        <f>IF(単位計算!L28&gt;=23,"〇","×")</f>
        <v>×</v>
      </c>
      <c r="AA26" s="575"/>
      <c r="AB26" s="575"/>
      <c r="AC26" s="575"/>
    </row>
    <row r="27" spans="1:29" ht="18" customHeight="1" x14ac:dyDescent="0.55000000000000004">
      <c r="A27" s="573"/>
      <c r="B27" s="573"/>
      <c r="C27" s="574"/>
      <c r="AA27" s="575"/>
      <c r="AB27" s="575"/>
      <c r="AC27" s="575"/>
    </row>
    <row r="28" spans="1:29" ht="18" customHeight="1" x14ac:dyDescent="0.55000000000000004"/>
    <row r="29" spans="1:29" ht="18" customHeight="1" x14ac:dyDescent="0.55000000000000004"/>
    <row r="30" spans="1:29" ht="18" customHeight="1" x14ac:dyDescent="0.55000000000000004"/>
    <row r="31" spans="1:29" ht="18" customHeight="1" x14ac:dyDescent="0.55000000000000004"/>
    <row r="32" spans="1:29" ht="18" customHeight="1" x14ac:dyDescent="0.55000000000000004"/>
    <row r="33" ht="18" customHeight="1" x14ac:dyDescent="0.55000000000000004"/>
  </sheetData>
  <mergeCells count="119">
    <mergeCell ref="AA2:AB5"/>
    <mergeCell ref="A6:A8"/>
    <mergeCell ref="B6:Y6"/>
    <mergeCell ref="B7:G7"/>
    <mergeCell ref="H7:M7"/>
    <mergeCell ref="N7:S7"/>
    <mergeCell ref="T7:Y7"/>
    <mergeCell ref="B8:D8"/>
    <mergeCell ref="E8:G8"/>
    <mergeCell ref="H8:J8"/>
    <mergeCell ref="K8:M8"/>
    <mergeCell ref="N8:P8"/>
    <mergeCell ref="Q8:S8"/>
    <mergeCell ref="T8:V8"/>
    <mergeCell ref="W8:Y8"/>
    <mergeCell ref="F2:I2"/>
    <mergeCell ref="J2:L2"/>
    <mergeCell ref="N2:P2"/>
    <mergeCell ref="T2:X2"/>
    <mergeCell ref="T9:V9"/>
    <mergeCell ref="W9:Y9"/>
    <mergeCell ref="B10:D10"/>
    <mergeCell ref="E10:G10"/>
    <mergeCell ref="H10:J10"/>
    <mergeCell ref="K10:M10"/>
    <mergeCell ref="N10:P10"/>
    <mergeCell ref="Q10:S10"/>
    <mergeCell ref="T10:V10"/>
    <mergeCell ref="W10:Y10"/>
    <mergeCell ref="B9:D9"/>
    <mergeCell ref="E9:G9"/>
    <mergeCell ref="H9:J9"/>
    <mergeCell ref="K9:M9"/>
    <mergeCell ref="N9:P9"/>
    <mergeCell ref="Q9:S9"/>
    <mergeCell ref="N12:P12"/>
    <mergeCell ref="Q12:S12"/>
    <mergeCell ref="T12:V12"/>
    <mergeCell ref="W12:Y12"/>
    <mergeCell ref="B11:D11"/>
    <mergeCell ref="E11:G11"/>
    <mergeCell ref="H11:J11"/>
    <mergeCell ref="K11:M11"/>
    <mergeCell ref="N11:P11"/>
    <mergeCell ref="Q11:S11"/>
    <mergeCell ref="T11:V11"/>
    <mergeCell ref="W11:Y11"/>
    <mergeCell ref="B12:D12"/>
    <mergeCell ref="E12:G12"/>
    <mergeCell ref="H12:J12"/>
    <mergeCell ref="K12:M12"/>
    <mergeCell ref="T13:V13"/>
    <mergeCell ref="W13:Y13"/>
    <mergeCell ref="B14:D14"/>
    <mergeCell ref="E14:G14"/>
    <mergeCell ref="H14:J14"/>
    <mergeCell ref="K14:M14"/>
    <mergeCell ref="N14:P14"/>
    <mergeCell ref="Q14:S14"/>
    <mergeCell ref="T14:V14"/>
    <mergeCell ref="W14:Y14"/>
    <mergeCell ref="B13:D13"/>
    <mergeCell ref="E13:G13"/>
    <mergeCell ref="H13:J13"/>
    <mergeCell ref="K13:M13"/>
    <mergeCell ref="N13:P13"/>
    <mergeCell ref="Q13:S13"/>
    <mergeCell ref="T15:V15"/>
    <mergeCell ref="W15:Y15"/>
    <mergeCell ref="B16:D16"/>
    <mergeCell ref="E16:G16"/>
    <mergeCell ref="H16:J16"/>
    <mergeCell ref="K16:M16"/>
    <mergeCell ref="N16:P16"/>
    <mergeCell ref="Q16:S16"/>
    <mergeCell ref="T16:V16"/>
    <mergeCell ref="W16:Y16"/>
    <mergeCell ref="B15:D15"/>
    <mergeCell ref="E15:G15"/>
    <mergeCell ref="H15:J15"/>
    <mergeCell ref="K15:M15"/>
    <mergeCell ref="N15:P15"/>
    <mergeCell ref="Q15:S15"/>
    <mergeCell ref="T17:V17"/>
    <mergeCell ref="W17:Y17"/>
    <mergeCell ref="B18:D18"/>
    <mergeCell ref="E18:G18"/>
    <mergeCell ref="H18:J18"/>
    <mergeCell ref="K18:M18"/>
    <mergeCell ref="N18:P18"/>
    <mergeCell ref="Q18:S18"/>
    <mergeCell ref="T18:V18"/>
    <mergeCell ref="W18:Y18"/>
    <mergeCell ref="B17:D17"/>
    <mergeCell ref="E17:G17"/>
    <mergeCell ref="H17:J17"/>
    <mergeCell ref="K17:M17"/>
    <mergeCell ref="N17:P17"/>
    <mergeCell ref="Q17:S17"/>
    <mergeCell ref="A26:B27"/>
    <mergeCell ref="C26:C27"/>
    <mergeCell ref="AA23:AC27"/>
    <mergeCell ref="T19:V19"/>
    <mergeCell ref="W19:Y19"/>
    <mergeCell ref="B20:D20"/>
    <mergeCell ref="E20:G20"/>
    <mergeCell ref="H20:J20"/>
    <mergeCell ref="K20:M20"/>
    <mergeCell ref="N20:P20"/>
    <mergeCell ref="Q20:S20"/>
    <mergeCell ref="T20:V20"/>
    <mergeCell ref="W20:Y20"/>
    <mergeCell ref="B19:D19"/>
    <mergeCell ref="E19:G19"/>
    <mergeCell ref="H19:J19"/>
    <mergeCell ref="K19:M19"/>
    <mergeCell ref="N19:P19"/>
    <mergeCell ref="Q19:S19"/>
    <mergeCell ref="A25:B25"/>
  </mergeCells>
  <phoneticPr fontId="1"/>
  <dataValidations count="2">
    <dataValidation type="list" allowBlank="1" showInputMessage="1" showErrorMessage="1" sqref="WVO983042:WVP983042 JC2:JD2 SY2:SZ2 ACU2:ACV2 AMQ2:AMR2 AWM2:AWN2 BGI2:BGJ2 BQE2:BQF2 CAA2:CAB2 CJW2:CJX2 CTS2:CTT2 DDO2:DDP2 DNK2:DNL2 DXG2:DXH2 EHC2:EHD2 EQY2:EQZ2 FAU2:FAV2 FKQ2:FKR2 FUM2:FUN2 GEI2:GEJ2 GOE2:GOF2 GYA2:GYB2 HHW2:HHX2 HRS2:HRT2 IBO2:IBP2 ILK2:ILL2 IVG2:IVH2 JFC2:JFD2 JOY2:JOZ2 JYU2:JYV2 KIQ2:KIR2 KSM2:KSN2 LCI2:LCJ2 LME2:LMF2 LWA2:LWB2 MFW2:MFX2 MPS2:MPT2 MZO2:MZP2 NJK2:NJL2 NTG2:NTH2 ODC2:ODD2 OMY2:OMZ2 OWU2:OWV2 PGQ2:PGR2 PQM2:PQN2 QAI2:QAJ2 QKE2:QKF2 QUA2:QUB2 RDW2:RDX2 RNS2:RNT2 RXO2:RXP2 SHK2:SHL2 SRG2:SRH2 TBC2:TBD2 TKY2:TKZ2 TUU2:TUV2 UEQ2:UER2 UOM2:UON2 UYI2:UYJ2 VIE2:VIF2 VSA2:VSB2 WBW2:WBX2 WLS2:WLT2 WVO2:WVP2 G65531:H65531 JC65538:JD65538 SY65538:SZ65538 ACU65538:ACV65538 AMQ65538:AMR65538 AWM65538:AWN65538 BGI65538:BGJ65538 BQE65538:BQF65538 CAA65538:CAB65538 CJW65538:CJX65538 CTS65538:CTT65538 DDO65538:DDP65538 DNK65538:DNL65538 DXG65538:DXH65538 EHC65538:EHD65538 EQY65538:EQZ65538 FAU65538:FAV65538 FKQ65538:FKR65538 FUM65538:FUN65538 GEI65538:GEJ65538 GOE65538:GOF65538 GYA65538:GYB65538 HHW65538:HHX65538 HRS65538:HRT65538 IBO65538:IBP65538 ILK65538:ILL65538 IVG65538:IVH65538 JFC65538:JFD65538 JOY65538:JOZ65538 JYU65538:JYV65538 KIQ65538:KIR65538 KSM65538:KSN65538 LCI65538:LCJ65538 LME65538:LMF65538 LWA65538:LWB65538 MFW65538:MFX65538 MPS65538:MPT65538 MZO65538:MZP65538 NJK65538:NJL65538 NTG65538:NTH65538 ODC65538:ODD65538 OMY65538:OMZ65538 OWU65538:OWV65538 PGQ65538:PGR65538 PQM65538:PQN65538 QAI65538:QAJ65538 QKE65538:QKF65538 QUA65538:QUB65538 RDW65538:RDX65538 RNS65538:RNT65538 RXO65538:RXP65538 SHK65538:SHL65538 SRG65538:SRH65538 TBC65538:TBD65538 TKY65538:TKZ65538 TUU65538:TUV65538 UEQ65538:UER65538 UOM65538:UON65538 UYI65538:UYJ65538 VIE65538:VIF65538 VSA65538:VSB65538 WBW65538:WBX65538 WLS65538:WLT65538 WVO65538:WVP65538 G131067:H131067 JC131074:JD131074 SY131074:SZ131074 ACU131074:ACV131074 AMQ131074:AMR131074 AWM131074:AWN131074 BGI131074:BGJ131074 BQE131074:BQF131074 CAA131074:CAB131074 CJW131074:CJX131074 CTS131074:CTT131074 DDO131074:DDP131074 DNK131074:DNL131074 DXG131074:DXH131074 EHC131074:EHD131074 EQY131074:EQZ131074 FAU131074:FAV131074 FKQ131074:FKR131074 FUM131074:FUN131074 GEI131074:GEJ131074 GOE131074:GOF131074 GYA131074:GYB131074 HHW131074:HHX131074 HRS131074:HRT131074 IBO131074:IBP131074 ILK131074:ILL131074 IVG131074:IVH131074 JFC131074:JFD131074 JOY131074:JOZ131074 JYU131074:JYV131074 KIQ131074:KIR131074 KSM131074:KSN131074 LCI131074:LCJ131074 LME131074:LMF131074 LWA131074:LWB131074 MFW131074:MFX131074 MPS131074:MPT131074 MZO131074:MZP131074 NJK131074:NJL131074 NTG131074:NTH131074 ODC131074:ODD131074 OMY131074:OMZ131074 OWU131074:OWV131074 PGQ131074:PGR131074 PQM131074:PQN131074 QAI131074:QAJ131074 QKE131074:QKF131074 QUA131074:QUB131074 RDW131074:RDX131074 RNS131074:RNT131074 RXO131074:RXP131074 SHK131074:SHL131074 SRG131074:SRH131074 TBC131074:TBD131074 TKY131074:TKZ131074 TUU131074:TUV131074 UEQ131074:UER131074 UOM131074:UON131074 UYI131074:UYJ131074 VIE131074:VIF131074 VSA131074:VSB131074 WBW131074:WBX131074 WLS131074:WLT131074 WVO131074:WVP131074 G196603:H196603 JC196610:JD196610 SY196610:SZ196610 ACU196610:ACV196610 AMQ196610:AMR196610 AWM196610:AWN196610 BGI196610:BGJ196610 BQE196610:BQF196610 CAA196610:CAB196610 CJW196610:CJX196610 CTS196610:CTT196610 DDO196610:DDP196610 DNK196610:DNL196610 DXG196610:DXH196610 EHC196610:EHD196610 EQY196610:EQZ196610 FAU196610:FAV196610 FKQ196610:FKR196610 FUM196610:FUN196610 GEI196610:GEJ196610 GOE196610:GOF196610 GYA196610:GYB196610 HHW196610:HHX196610 HRS196610:HRT196610 IBO196610:IBP196610 ILK196610:ILL196610 IVG196610:IVH196610 JFC196610:JFD196610 JOY196610:JOZ196610 JYU196610:JYV196610 KIQ196610:KIR196610 KSM196610:KSN196610 LCI196610:LCJ196610 LME196610:LMF196610 LWA196610:LWB196610 MFW196610:MFX196610 MPS196610:MPT196610 MZO196610:MZP196610 NJK196610:NJL196610 NTG196610:NTH196610 ODC196610:ODD196610 OMY196610:OMZ196610 OWU196610:OWV196610 PGQ196610:PGR196610 PQM196610:PQN196610 QAI196610:QAJ196610 QKE196610:QKF196610 QUA196610:QUB196610 RDW196610:RDX196610 RNS196610:RNT196610 RXO196610:RXP196610 SHK196610:SHL196610 SRG196610:SRH196610 TBC196610:TBD196610 TKY196610:TKZ196610 TUU196610:TUV196610 UEQ196610:UER196610 UOM196610:UON196610 UYI196610:UYJ196610 VIE196610:VIF196610 VSA196610:VSB196610 WBW196610:WBX196610 WLS196610:WLT196610 WVO196610:WVP196610 G262139:H262139 JC262146:JD262146 SY262146:SZ262146 ACU262146:ACV262146 AMQ262146:AMR262146 AWM262146:AWN262146 BGI262146:BGJ262146 BQE262146:BQF262146 CAA262146:CAB262146 CJW262146:CJX262146 CTS262146:CTT262146 DDO262146:DDP262146 DNK262146:DNL262146 DXG262146:DXH262146 EHC262146:EHD262146 EQY262146:EQZ262146 FAU262146:FAV262146 FKQ262146:FKR262146 FUM262146:FUN262146 GEI262146:GEJ262146 GOE262146:GOF262146 GYA262146:GYB262146 HHW262146:HHX262146 HRS262146:HRT262146 IBO262146:IBP262146 ILK262146:ILL262146 IVG262146:IVH262146 JFC262146:JFD262146 JOY262146:JOZ262146 JYU262146:JYV262146 KIQ262146:KIR262146 KSM262146:KSN262146 LCI262146:LCJ262146 LME262146:LMF262146 LWA262146:LWB262146 MFW262146:MFX262146 MPS262146:MPT262146 MZO262146:MZP262146 NJK262146:NJL262146 NTG262146:NTH262146 ODC262146:ODD262146 OMY262146:OMZ262146 OWU262146:OWV262146 PGQ262146:PGR262146 PQM262146:PQN262146 QAI262146:QAJ262146 QKE262146:QKF262146 QUA262146:QUB262146 RDW262146:RDX262146 RNS262146:RNT262146 RXO262146:RXP262146 SHK262146:SHL262146 SRG262146:SRH262146 TBC262146:TBD262146 TKY262146:TKZ262146 TUU262146:TUV262146 UEQ262146:UER262146 UOM262146:UON262146 UYI262146:UYJ262146 VIE262146:VIF262146 VSA262146:VSB262146 WBW262146:WBX262146 WLS262146:WLT262146 WVO262146:WVP262146 G327675:H327675 JC327682:JD327682 SY327682:SZ327682 ACU327682:ACV327682 AMQ327682:AMR327682 AWM327682:AWN327682 BGI327682:BGJ327682 BQE327682:BQF327682 CAA327682:CAB327682 CJW327682:CJX327682 CTS327682:CTT327682 DDO327682:DDP327682 DNK327682:DNL327682 DXG327682:DXH327682 EHC327682:EHD327682 EQY327682:EQZ327682 FAU327682:FAV327682 FKQ327682:FKR327682 FUM327682:FUN327682 GEI327682:GEJ327682 GOE327682:GOF327682 GYA327682:GYB327682 HHW327682:HHX327682 HRS327682:HRT327682 IBO327682:IBP327682 ILK327682:ILL327682 IVG327682:IVH327682 JFC327682:JFD327682 JOY327682:JOZ327682 JYU327682:JYV327682 KIQ327682:KIR327682 KSM327682:KSN327682 LCI327682:LCJ327682 LME327682:LMF327682 LWA327682:LWB327682 MFW327682:MFX327682 MPS327682:MPT327682 MZO327682:MZP327682 NJK327682:NJL327682 NTG327682:NTH327682 ODC327682:ODD327682 OMY327682:OMZ327682 OWU327682:OWV327682 PGQ327682:PGR327682 PQM327682:PQN327682 QAI327682:QAJ327682 QKE327682:QKF327682 QUA327682:QUB327682 RDW327682:RDX327682 RNS327682:RNT327682 RXO327682:RXP327682 SHK327682:SHL327682 SRG327682:SRH327682 TBC327682:TBD327682 TKY327682:TKZ327682 TUU327682:TUV327682 UEQ327682:UER327682 UOM327682:UON327682 UYI327682:UYJ327682 VIE327682:VIF327682 VSA327682:VSB327682 WBW327682:WBX327682 WLS327682:WLT327682 WVO327682:WVP327682 G393211:H393211 JC393218:JD393218 SY393218:SZ393218 ACU393218:ACV393218 AMQ393218:AMR393218 AWM393218:AWN393218 BGI393218:BGJ393218 BQE393218:BQF393218 CAA393218:CAB393218 CJW393218:CJX393218 CTS393218:CTT393218 DDO393218:DDP393218 DNK393218:DNL393218 DXG393218:DXH393218 EHC393218:EHD393218 EQY393218:EQZ393218 FAU393218:FAV393218 FKQ393218:FKR393218 FUM393218:FUN393218 GEI393218:GEJ393218 GOE393218:GOF393218 GYA393218:GYB393218 HHW393218:HHX393218 HRS393218:HRT393218 IBO393218:IBP393218 ILK393218:ILL393218 IVG393218:IVH393218 JFC393218:JFD393218 JOY393218:JOZ393218 JYU393218:JYV393218 KIQ393218:KIR393218 KSM393218:KSN393218 LCI393218:LCJ393218 LME393218:LMF393218 LWA393218:LWB393218 MFW393218:MFX393218 MPS393218:MPT393218 MZO393218:MZP393218 NJK393218:NJL393218 NTG393218:NTH393218 ODC393218:ODD393218 OMY393218:OMZ393218 OWU393218:OWV393218 PGQ393218:PGR393218 PQM393218:PQN393218 QAI393218:QAJ393218 QKE393218:QKF393218 QUA393218:QUB393218 RDW393218:RDX393218 RNS393218:RNT393218 RXO393218:RXP393218 SHK393218:SHL393218 SRG393218:SRH393218 TBC393218:TBD393218 TKY393218:TKZ393218 TUU393218:TUV393218 UEQ393218:UER393218 UOM393218:UON393218 UYI393218:UYJ393218 VIE393218:VIF393218 VSA393218:VSB393218 WBW393218:WBX393218 WLS393218:WLT393218 WVO393218:WVP393218 G458747:H458747 JC458754:JD458754 SY458754:SZ458754 ACU458754:ACV458754 AMQ458754:AMR458754 AWM458754:AWN458754 BGI458754:BGJ458754 BQE458754:BQF458754 CAA458754:CAB458754 CJW458754:CJX458754 CTS458754:CTT458754 DDO458754:DDP458754 DNK458754:DNL458754 DXG458754:DXH458754 EHC458754:EHD458754 EQY458754:EQZ458754 FAU458754:FAV458754 FKQ458754:FKR458754 FUM458754:FUN458754 GEI458754:GEJ458754 GOE458754:GOF458754 GYA458754:GYB458754 HHW458754:HHX458754 HRS458754:HRT458754 IBO458754:IBP458754 ILK458754:ILL458754 IVG458754:IVH458754 JFC458754:JFD458754 JOY458754:JOZ458754 JYU458754:JYV458754 KIQ458754:KIR458754 KSM458754:KSN458754 LCI458754:LCJ458754 LME458754:LMF458754 LWA458754:LWB458754 MFW458754:MFX458754 MPS458754:MPT458754 MZO458754:MZP458754 NJK458754:NJL458754 NTG458754:NTH458754 ODC458754:ODD458754 OMY458754:OMZ458754 OWU458754:OWV458754 PGQ458754:PGR458754 PQM458754:PQN458754 QAI458754:QAJ458754 QKE458754:QKF458754 QUA458754:QUB458754 RDW458754:RDX458754 RNS458754:RNT458754 RXO458754:RXP458754 SHK458754:SHL458754 SRG458754:SRH458754 TBC458754:TBD458754 TKY458754:TKZ458754 TUU458754:TUV458754 UEQ458754:UER458754 UOM458754:UON458754 UYI458754:UYJ458754 VIE458754:VIF458754 VSA458754:VSB458754 WBW458754:WBX458754 WLS458754:WLT458754 WVO458754:WVP458754 G524283:H524283 JC524290:JD524290 SY524290:SZ524290 ACU524290:ACV524290 AMQ524290:AMR524290 AWM524290:AWN524290 BGI524290:BGJ524290 BQE524290:BQF524290 CAA524290:CAB524290 CJW524290:CJX524290 CTS524290:CTT524290 DDO524290:DDP524290 DNK524290:DNL524290 DXG524290:DXH524290 EHC524290:EHD524290 EQY524290:EQZ524290 FAU524290:FAV524290 FKQ524290:FKR524290 FUM524290:FUN524290 GEI524290:GEJ524290 GOE524290:GOF524290 GYA524290:GYB524290 HHW524290:HHX524290 HRS524290:HRT524290 IBO524290:IBP524290 ILK524290:ILL524290 IVG524290:IVH524290 JFC524290:JFD524290 JOY524290:JOZ524290 JYU524290:JYV524290 KIQ524290:KIR524290 KSM524290:KSN524290 LCI524290:LCJ524290 LME524290:LMF524290 LWA524290:LWB524290 MFW524290:MFX524290 MPS524290:MPT524290 MZO524290:MZP524290 NJK524290:NJL524290 NTG524290:NTH524290 ODC524290:ODD524290 OMY524290:OMZ524290 OWU524290:OWV524290 PGQ524290:PGR524290 PQM524290:PQN524290 QAI524290:QAJ524290 QKE524290:QKF524290 QUA524290:QUB524290 RDW524290:RDX524290 RNS524290:RNT524290 RXO524290:RXP524290 SHK524290:SHL524290 SRG524290:SRH524290 TBC524290:TBD524290 TKY524290:TKZ524290 TUU524290:TUV524290 UEQ524290:UER524290 UOM524290:UON524290 UYI524290:UYJ524290 VIE524290:VIF524290 VSA524290:VSB524290 WBW524290:WBX524290 WLS524290:WLT524290 WVO524290:WVP524290 G589819:H589819 JC589826:JD589826 SY589826:SZ589826 ACU589826:ACV589826 AMQ589826:AMR589826 AWM589826:AWN589826 BGI589826:BGJ589826 BQE589826:BQF589826 CAA589826:CAB589826 CJW589826:CJX589826 CTS589826:CTT589826 DDO589826:DDP589826 DNK589826:DNL589826 DXG589826:DXH589826 EHC589826:EHD589826 EQY589826:EQZ589826 FAU589826:FAV589826 FKQ589826:FKR589826 FUM589826:FUN589826 GEI589826:GEJ589826 GOE589826:GOF589826 GYA589826:GYB589826 HHW589826:HHX589826 HRS589826:HRT589826 IBO589826:IBP589826 ILK589826:ILL589826 IVG589826:IVH589826 JFC589826:JFD589826 JOY589826:JOZ589826 JYU589826:JYV589826 KIQ589826:KIR589826 KSM589826:KSN589826 LCI589826:LCJ589826 LME589826:LMF589826 LWA589826:LWB589826 MFW589826:MFX589826 MPS589826:MPT589826 MZO589826:MZP589826 NJK589826:NJL589826 NTG589826:NTH589826 ODC589826:ODD589826 OMY589826:OMZ589826 OWU589826:OWV589826 PGQ589826:PGR589826 PQM589826:PQN589826 QAI589826:QAJ589826 QKE589826:QKF589826 QUA589826:QUB589826 RDW589826:RDX589826 RNS589826:RNT589826 RXO589826:RXP589826 SHK589826:SHL589826 SRG589826:SRH589826 TBC589826:TBD589826 TKY589826:TKZ589826 TUU589826:TUV589826 UEQ589826:UER589826 UOM589826:UON589826 UYI589826:UYJ589826 VIE589826:VIF589826 VSA589826:VSB589826 WBW589826:WBX589826 WLS589826:WLT589826 WVO589826:WVP589826 G655355:H655355 JC655362:JD655362 SY655362:SZ655362 ACU655362:ACV655362 AMQ655362:AMR655362 AWM655362:AWN655362 BGI655362:BGJ655362 BQE655362:BQF655362 CAA655362:CAB655362 CJW655362:CJX655362 CTS655362:CTT655362 DDO655362:DDP655362 DNK655362:DNL655362 DXG655362:DXH655362 EHC655362:EHD655362 EQY655362:EQZ655362 FAU655362:FAV655362 FKQ655362:FKR655362 FUM655362:FUN655362 GEI655362:GEJ655362 GOE655362:GOF655362 GYA655362:GYB655362 HHW655362:HHX655362 HRS655362:HRT655362 IBO655362:IBP655362 ILK655362:ILL655362 IVG655362:IVH655362 JFC655362:JFD655362 JOY655362:JOZ655362 JYU655362:JYV655362 KIQ655362:KIR655362 KSM655362:KSN655362 LCI655362:LCJ655362 LME655362:LMF655362 LWA655362:LWB655362 MFW655362:MFX655362 MPS655362:MPT655362 MZO655362:MZP655362 NJK655362:NJL655362 NTG655362:NTH655362 ODC655362:ODD655362 OMY655362:OMZ655362 OWU655362:OWV655362 PGQ655362:PGR655362 PQM655362:PQN655362 QAI655362:QAJ655362 QKE655362:QKF655362 QUA655362:QUB655362 RDW655362:RDX655362 RNS655362:RNT655362 RXO655362:RXP655362 SHK655362:SHL655362 SRG655362:SRH655362 TBC655362:TBD655362 TKY655362:TKZ655362 TUU655362:TUV655362 UEQ655362:UER655362 UOM655362:UON655362 UYI655362:UYJ655362 VIE655362:VIF655362 VSA655362:VSB655362 WBW655362:WBX655362 WLS655362:WLT655362 WVO655362:WVP655362 G720891:H720891 JC720898:JD720898 SY720898:SZ720898 ACU720898:ACV720898 AMQ720898:AMR720898 AWM720898:AWN720898 BGI720898:BGJ720898 BQE720898:BQF720898 CAA720898:CAB720898 CJW720898:CJX720898 CTS720898:CTT720898 DDO720898:DDP720898 DNK720898:DNL720898 DXG720898:DXH720898 EHC720898:EHD720898 EQY720898:EQZ720898 FAU720898:FAV720898 FKQ720898:FKR720898 FUM720898:FUN720898 GEI720898:GEJ720898 GOE720898:GOF720898 GYA720898:GYB720898 HHW720898:HHX720898 HRS720898:HRT720898 IBO720898:IBP720898 ILK720898:ILL720898 IVG720898:IVH720898 JFC720898:JFD720898 JOY720898:JOZ720898 JYU720898:JYV720898 KIQ720898:KIR720898 KSM720898:KSN720898 LCI720898:LCJ720898 LME720898:LMF720898 LWA720898:LWB720898 MFW720898:MFX720898 MPS720898:MPT720898 MZO720898:MZP720898 NJK720898:NJL720898 NTG720898:NTH720898 ODC720898:ODD720898 OMY720898:OMZ720898 OWU720898:OWV720898 PGQ720898:PGR720898 PQM720898:PQN720898 QAI720898:QAJ720898 QKE720898:QKF720898 QUA720898:QUB720898 RDW720898:RDX720898 RNS720898:RNT720898 RXO720898:RXP720898 SHK720898:SHL720898 SRG720898:SRH720898 TBC720898:TBD720898 TKY720898:TKZ720898 TUU720898:TUV720898 UEQ720898:UER720898 UOM720898:UON720898 UYI720898:UYJ720898 VIE720898:VIF720898 VSA720898:VSB720898 WBW720898:WBX720898 WLS720898:WLT720898 WVO720898:WVP720898 G786427:H786427 JC786434:JD786434 SY786434:SZ786434 ACU786434:ACV786434 AMQ786434:AMR786434 AWM786434:AWN786434 BGI786434:BGJ786434 BQE786434:BQF786434 CAA786434:CAB786434 CJW786434:CJX786434 CTS786434:CTT786434 DDO786434:DDP786434 DNK786434:DNL786434 DXG786434:DXH786434 EHC786434:EHD786434 EQY786434:EQZ786434 FAU786434:FAV786434 FKQ786434:FKR786434 FUM786434:FUN786434 GEI786434:GEJ786434 GOE786434:GOF786434 GYA786434:GYB786434 HHW786434:HHX786434 HRS786434:HRT786434 IBO786434:IBP786434 ILK786434:ILL786434 IVG786434:IVH786434 JFC786434:JFD786434 JOY786434:JOZ786434 JYU786434:JYV786434 KIQ786434:KIR786434 KSM786434:KSN786434 LCI786434:LCJ786434 LME786434:LMF786434 LWA786434:LWB786434 MFW786434:MFX786434 MPS786434:MPT786434 MZO786434:MZP786434 NJK786434:NJL786434 NTG786434:NTH786434 ODC786434:ODD786434 OMY786434:OMZ786434 OWU786434:OWV786434 PGQ786434:PGR786434 PQM786434:PQN786434 QAI786434:QAJ786434 QKE786434:QKF786434 QUA786434:QUB786434 RDW786434:RDX786434 RNS786434:RNT786434 RXO786434:RXP786434 SHK786434:SHL786434 SRG786434:SRH786434 TBC786434:TBD786434 TKY786434:TKZ786434 TUU786434:TUV786434 UEQ786434:UER786434 UOM786434:UON786434 UYI786434:UYJ786434 VIE786434:VIF786434 VSA786434:VSB786434 WBW786434:WBX786434 WLS786434:WLT786434 WVO786434:WVP786434 G851963:H851963 JC851970:JD851970 SY851970:SZ851970 ACU851970:ACV851970 AMQ851970:AMR851970 AWM851970:AWN851970 BGI851970:BGJ851970 BQE851970:BQF851970 CAA851970:CAB851970 CJW851970:CJX851970 CTS851970:CTT851970 DDO851970:DDP851970 DNK851970:DNL851970 DXG851970:DXH851970 EHC851970:EHD851970 EQY851970:EQZ851970 FAU851970:FAV851970 FKQ851970:FKR851970 FUM851970:FUN851970 GEI851970:GEJ851970 GOE851970:GOF851970 GYA851970:GYB851970 HHW851970:HHX851970 HRS851970:HRT851970 IBO851970:IBP851970 ILK851970:ILL851970 IVG851970:IVH851970 JFC851970:JFD851970 JOY851970:JOZ851970 JYU851970:JYV851970 KIQ851970:KIR851970 KSM851970:KSN851970 LCI851970:LCJ851970 LME851970:LMF851970 LWA851970:LWB851970 MFW851970:MFX851970 MPS851970:MPT851970 MZO851970:MZP851970 NJK851970:NJL851970 NTG851970:NTH851970 ODC851970:ODD851970 OMY851970:OMZ851970 OWU851970:OWV851970 PGQ851970:PGR851970 PQM851970:PQN851970 QAI851970:QAJ851970 QKE851970:QKF851970 QUA851970:QUB851970 RDW851970:RDX851970 RNS851970:RNT851970 RXO851970:RXP851970 SHK851970:SHL851970 SRG851970:SRH851970 TBC851970:TBD851970 TKY851970:TKZ851970 TUU851970:TUV851970 UEQ851970:UER851970 UOM851970:UON851970 UYI851970:UYJ851970 VIE851970:VIF851970 VSA851970:VSB851970 WBW851970:WBX851970 WLS851970:WLT851970 WVO851970:WVP851970 G917499:H917499 JC917506:JD917506 SY917506:SZ917506 ACU917506:ACV917506 AMQ917506:AMR917506 AWM917506:AWN917506 BGI917506:BGJ917506 BQE917506:BQF917506 CAA917506:CAB917506 CJW917506:CJX917506 CTS917506:CTT917506 DDO917506:DDP917506 DNK917506:DNL917506 DXG917506:DXH917506 EHC917506:EHD917506 EQY917506:EQZ917506 FAU917506:FAV917506 FKQ917506:FKR917506 FUM917506:FUN917506 GEI917506:GEJ917506 GOE917506:GOF917506 GYA917506:GYB917506 HHW917506:HHX917506 HRS917506:HRT917506 IBO917506:IBP917506 ILK917506:ILL917506 IVG917506:IVH917506 JFC917506:JFD917506 JOY917506:JOZ917506 JYU917506:JYV917506 KIQ917506:KIR917506 KSM917506:KSN917506 LCI917506:LCJ917506 LME917506:LMF917506 LWA917506:LWB917506 MFW917506:MFX917506 MPS917506:MPT917506 MZO917506:MZP917506 NJK917506:NJL917506 NTG917506:NTH917506 ODC917506:ODD917506 OMY917506:OMZ917506 OWU917506:OWV917506 PGQ917506:PGR917506 PQM917506:PQN917506 QAI917506:QAJ917506 QKE917506:QKF917506 QUA917506:QUB917506 RDW917506:RDX917506 RNS917506:RNT917506 RXO917506:RXP917506 SHK917506:SHL917506 SRG917506:SRH917506 TBC917506:TBD917506 TKY917506:TKZ917506 TUU917506:TUV917506 UEQ917506:UER917506 UOM917506:UON917506 UYI917506:UYJ917506 VIE917506:VIF917506 VSA917506:VSB917506 WBW917506:WBX917506 WLS917506:WLT917506 WVO917506:WVP917506 G983035:H983035 JC983042:JD983042 SY983042:SZ983042 ACU983042:ACV983042 AMQ983042:AMR983042 AWM983042:AWN983042 BGI983042:BGJ983042 BQE983042:BQF983042 CAA983042:CAB983042 CJW983042:CJX983042 CTS983042:CTT983042 DDO983042:DDP983042 DNK983042:DNL983042 DXG983042:DXH983042 EHC983042:EHD983042 EQY983042:EQZ983042 FAU983042:FAV983042 FKQ983042:FKR983042 FUM983042:FUN983042 GEI983042:GEJ983042 GOE983042:GOF983042 GYA983042:GYB983042 HHW983042:HHX983042 HRS983042:HRT983042 IBO983042:IBP983042 ILK983042:ILL983042 IVG983042:IVH983042 JFC983042:JFD983042 JOY983042:JOZ983042 JYU983042:JYV983042 KIQ983042:KIR983042 KSM983042:KSN983042 LCI983042:LCJ983042 LME983042:LMF983042 LWA983042:LWB983042 MFW983042:MFX983042 MPS983042:MPT983042 MZO983042:MZP983042 NJK983042:NJL983042 NTG983042:NTH983042 ODC983042:ODD983042 OMY983042:OMZ983042 OWU983042:OWV983042 PGQ983042:PGR983042 PQM983042:PQN983042 QAI983042:QAJ983042 QKE983042:QKF983042 QUA983042:QUB983042 RDW983042:RDX983042 RNS983042:RNT983042 RXO983042:RXP983042 SHK983042:SHL983042 SRG983042:SRH983042 TBC983042:TBD983042 TKY983042:TKZ983042 TUU983042:TUV983042 UEQ983042:UER983042 UOM983042:UON983042 UYI983042:UYJ983042 VIE983042:VIF983042 VSA983042:VSB983042 WBW983042:WBX983042 WLS983042:WLT983042" xr:uid="{00000000-0002-0000-0A00-000000000000}">
      <formula1>"1,2,3,4"</formula1>
    </dataValidation>
    <dataValidation type="list" allowBlank="1" showInputMessage="1" showErrorMessage="1" promptTitle="年次・学期を選択して下さい。" prompt="年次・学期を選択して下さい。" sqref="F2:I2" xr:uid="{00000000-0002-0000-0A00-000001000000}">
      <formula1>"1年後期,2年前期,2年後期,3年前期,3年後期,4年前期,4年後期,卒業時"</formula1>
    </dataValidation>
  </dataValidations>
  <printOptions horizontalCentered="1" verticalCentered="1"/>
  <pageMargins left="0.59055118110236227" right="0.39370078740157483" top="0.59055118110236227" bottom="0.19685039370078741" header="0.51181102362204722" footer="0.51181102362204722"/>
  <pageSetup paperSize="9" scale="91" orientation="landscape" horizontalDpi="4294967293"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8"/>
  <sheetViews>
    <sheetView topLeftCell="A7" zoomScale="80" zoomScaleNormal="80" workbookViewId="0">
      <selection activeCell="H18" sqref="H18:J18"/>
    </sheetView>
  </sheetViews>
  <sheetFormatPr defaultRowHeight="18" x14ac:dyDescent="0.55000000000000004"/>
  <cols>
    <col min="1" max="1" width="25.5" bestFit="1" customWidth="1"/>
    <col min="2" max="2" width="1" customWidth="1"/>
    <col min="3" max="3" width="9.75" customWidth="1"/>
    <col min="4" max="5" width="1" customWidth="1"/>
    <col min="6" max="6" width="9.75" customWidth="1"/>
    <col min="7" max="8" width="1" customWidth="1"/>
    <col min="9" max="9" width="9.75" customWidth="1"/>
    <col min="10" max="11" width="1" customWidth="1"/>
    <col min="12" max="12" width="9.75" customWidth="1"/>
    <col min="13" max="14" width="1" customWidth="1"/>
    <col min="15" max="15" width="9.75" customWidth="1"/>
    <col min="16" max="17" width="1" customWidth="1"/>
    <col min="18" max="18" width="9.75" customWidth="1"/>
    <col min="19" max="20" width="1" customWidth="1"/>
    <col min="21" max="21" width="9.75" customWidth="1"/>
    <col min="22" max="23" width="1" customWidth="1"/>
    <col min="24" max="24" width="9.75" customWidth="1"/>
    <col min="25" max="25" width="1" customWidth="1"/>
  </cols>
  <sheetData>
    <row r="1" spans="1:25" ht="18.5" thickBot="1" x14ac:dyDescent="0.6"/>
    <row r="2" spans="1:25" ht="36.75" customHeight="1" x14ac:dyDescent="0.55000000000000004">
      <c r="A2" s="600" t="s">
        <v>237</v>
      </c>
      <c r="B2" s="633" t="s">
        <v>254</v>
      </c>
      <c r="C2" s="634"/>
      <c r="D2" s="634"/>
      <c r="E2" s="634"/>
      <c r="F2" s="634"/>
      <c r="G2" s="634"/>
      <c r="H2" s="634"/>
      <c r="I2" s="634"/>
      <c r="J2" s="634"/>
      <c r="K2" s="634"/>
      <c r="L2" s="634"/>
      <c r="M2" s="634"/>
      <c r="N2" s="634"/>
      <c r="O2" s="634"/>
      <c r="P2" s="634"/>
      <c r="Q2" s="634"/>
      <c r="R2" s="634"/>
      <c r="S2" s="634"/>
      <c r="T2" s="634"/>
      <c r="U2" s="634"/>
      <c r="V2" s="634"/>
      <c r="W2" s="634"/>
      <c r="X2" s="634"/>
      <c r="Y2" s="635"/>
    </row>
    <row r="3" spans="1:25" x14ac:dyDescent="0.55000000000000004">
      <c r="A3" s="601"/>
      <c r="B3" s="610" t="s">
        <v>221</v>
      </c>
      <c r="C3" s="610"/>
      <c r="D3" s="610"/>
      <c r="E3" s="610"/>
      <c r="F3" s="610"/>
      <c r="G3" s="610"/>
      <c r="H3" s="610" t="s">
        <v>222</v>
      </c>
      <c r="I3" s="610"/>
      <c r="J3" s="610"/>
      <c r="K3" s="610"/>
      <c r="L3" s="610"/>
      <c r="M3" s="610"/>
      <c r="N3" s="610" t="s">
        <v>223</v>
      </c>
      <c r="O3" s="610"/>
      <c r="P3" s="610"/>
      <c r="Q3" s="610"/>
      <c r="R3" s="610"/>
      <c r="S3" s="610"/>
      <c r="T3" s="610" t="s">
        <v>224</v>
      </c>
      <c r="U3" s="610"/>
      <c r="V3" s="610"/>
      <c r="W3" s="610"/>
      <c r="X3" s="610"/>
      <c r="Y3" s="611"/>
    </row>
    <row r="4" spans="1:25" ht="18.5" thickBot="1" x14ac:dyDescent="0.6">
      <c r="A4" s="602"/>
      <c r="B4" s="612" t="s">
        <v>6</v>
      </c>
      <c r="C4" s="612"/>
      <c r="D4" s="613"/>
      <c r="E4" s="614" t="s">
        <v>7</v>
      </c>
      <c r="F4" s="612"/>
      <c r="G4" s="612"/>
      <c r="H4" s="612" t="s">
        <v>6</v>
      </c>
      <c r="I4" s="612"/>
      <c r="J4" s="616"/>
      <c r="K4" s="615" t="s">
        <v>7</v>
      </c>
      <c r="L4" s="612"/>
      <c r="M4" s="612"/>
      <c r="N4" s="612" t="s">
        <v>6</v>
      </c>
      <c r="O4" s="612"/>
      <c r="P4" s="613"/>
      <c r="Q4" s="614" t="s">
        <v>7</v>
      </c>
      <c r="R4" s="612"/>
      <c r="S4" s="612"/>
      <c r="T4" s="612" t="s">
        <v>6</v>
      </c>
      <c r="U4" s="612"/>
      <c r="V4" s="616"/>
      <c r="W4" s="615" t="s">
        <v>7</v>
      </c>
      <c r="X4" s="612"/>
      <c r="Y4" s="622"/>
    </row>
    <row r="5" spans="1:25" s="198" customFormat="1" ht="18" customHeight="1" thickTop="1" x14ac:dyDescent="0.55000000000000004">
      <c r="A5" s="203" t="s">
        <v>239</v>
      </c>
      <c r="B5" s="603">
        <v>0</v>
      </c>
      <c r="C5" s="603"/>
      <c r="D5" s="604"/>
      <c r="E5" s="607">
        <v>0</v>
      </c>
      <c r="F5" s="603"/>
      <c r="G5" s="603"/>
      <c r="H5" s="603">
        <v>0</v>
      </c>
      <c r="I5" s="603"/>
      <c r="J5" s="608"/>
      <c r="K5" s="609">
        <v>0.13</v>
      </c>
      <c r="L5" s="603"/>
      <c r="M5" s="603"/>
      <c r="N5" s="603">
        <v>0.25</v>
      </c>
      <c r="O5" s="603"/>
      <c r="P5" s="604"/>
      <c r="Q5" s="607">
        <v>0.38</v>
      </c>
      <c r="R5" s="603"/>
      <c r="S5" s="603"/>
      <c r="T5" s="603">
        <v>0.75</v>
      </c>
      <c r="U5" s="603"/>
      <c r="V5" s="608"/>
      <c r="W5" s="609">
        <v>1</v>
      </c>
      <c r="X5" s="603"/>
      <c r="Y5" s="617"/>
    </row>
    <row r="6" spans="1:25" ht="45" x14ac:dyDescent="0.55000000000000004">
      <c r="A6" s="199" t="s">
        <v>238</v>
      </c>
      <c r="B6" s="605" t="str">
        <f>IF(達成度一覧表!C$22=1,'（F)'!$Z$39,"")</f>
        <v/>
      </c>
      <c r="C6" s="605"/>
      <c r="D6" s="606"/>
      <c r="E6" s="618" t="str">
        <f>IF(達成度一覧表!F$22=1,'（F)'!$Z$39,"")</f>
        <v/>
      </c>
      <c r="F6" s="605"/>
      <c r="G6" s="605"/>
      <c r="H6" s="605" t="str">
        <f>IF(達成度一覧表!I$22=1,'（F)'!$Z$39,"")</f>
        <v/>
      </c>
      <c r="I6" s="605"/>
      <c r="J6" s="619"/>
      <c r="K6" s="620" t="str">
        <f>IF(達成度一覧表!L$22=1,'（F)'!$Z$39,"")</f>
        <v/>
      </c>
      <c r="L6" s="605"/>
      <c r="M6" s="605"/>
      <c r="N6" s="605" t="str">
        <f>IF(達成度一覧表!O$22=1,'（F)'!$Z$39,"")</f>
        <v/>
      </c>
      <c r="O6" s="605"/>
      <c r="P6" s="606"/>
      <c r="Q6" s="618" t="str">
        <f>IF(達成度一覧表!R$22=1,'（F)'!$Z$39,"")</f>
        <v/>
      </c>
      <c r="R6" s="605"/>
      <c r="S6" s="605"/>
      <c r="T6" s="605" t="str">
        <f>IF(達成度一覧表!U$22=1,'（F)'!$Z$39,"")</f>
        <v/>
      </c>
      <c r="U6" s="605"/>
      <c r="V6" s="619"/>
      <c r="W6" s="620" t="str">
        <f>IF(達成度一覧表!X$22=1,'（F)'!$Z$39,"")</f>
        <v/>
      </c>
      <c r="X6" s="605"/>
      <c r="Y6" s="621"/>
    </row>
    <row r="7" spans="1:25" s="198" customFormat="1" ht="18" customHeight="1" x14ac:dyDescent="0.55000000000000004">
      <c r="A7" s="200" t="s">
        <v>241</v>
      </c>
      <c r="B7" s="623">
        <v>0</v>
      </c>
      <c r="C7" s="623"/>
      <c r="D7" s="627"/>
      <c r="E7" s="628">
        <v>0</v>
      </c>
      <c r="F7" s="623"/>
      <c r="G7" s="623"/>
      <c r="H7" s="623">
        <v>0</v>
      </c>
      <c r="I7" s="623"/>
      <c r="J7" s="624"/>
      <c r="K7" s="625">
        <v>0</v>
      </c>
      <c r="L7" s="623"/>
      <c r="M7" s="623"/>
      <c r="N7" s="623">
        <v>0.25</v>
      </c>
      <c r="O7" s="623"/>
      <c r="P7" s="627"/>
      <c r="Q7" s="628">
        <v>0.25</v>
      </c>
      <c r="R7" s="623"/>
      <c r="S7" s="623"/>
      <c r="T7" s="623">
        <v>0.63</v>
      </c>
      <c r="U7" s="623"/>
      <c r="V7" s="624"/>
      <c r="W7" s="625">
        <v>1</v>
      </c>
      <c r="X7" s="623"/>
      <c r="Y7" s="626"/>
    </row>
    <row r="8" spans="1:25" ht="45" x14ac:dyDescent="0.55000000000000004">
      <c r="A8" s="201" t="s">
        <v>240</v>
      </c>
      <c r="B8" s="605" t="str">
        <f>IF(達成度一覧表!C$22=1,'（E)'!$Z$41,"")</f>
        <v/>
      </c>
      <c r="C8" s="605"/>
      <c r="D8" s="606"/>
      <c r="E8" s="618" t="str">
        <f>IF(達成度一覧表!F$22=1,'（E)'!$Z$41,"")</f>
        <v/>
      </c>
      <c r="F8" s="605"/>
      <c r="G8" s="605"/>
      <c r="H8" s="605" t="str">
        <f>IF(達成度一覧表!I$22=1,'（E)'!$Z$41,"")</f>
        <v/>
      </c>
      <c r="I8" s="605"/>
      <c r="J8" s="619"/>
      <c r="K8" s="620" t="str">
        <f>IF(達成度一覧表!L$22=1,'（E)'!$Z$41,"")</f>
        <v/>
      </c>
      <c r="L8" s="605"/>
      <c r="M8" s="605"/>
      <c r="N8" s="605" t="str">
        <f>IF(達成度一覧表!O$22=1,'（E)'!$Z$41,"")</f>
        <v/>
      </c>
      <c r="O8" s="605"/>
      <c r="P8" s="606"/>
      <c r="Q8" s="618" t="str">
        <f>IF(達成度一覧表!R$22=1,'（E)'!$Z$41,"")</f>
        <v/>
      </c>
      <c r="R8" s="605"/>
      <c r="S8" s="605"/>
      <c r="T8" s="605" t="str">
        <f>IF(達成度一覧表!U$22=1,'（E)'!$Z$41,"")</f>
        <v/>
      </c>
      <c r="U8" s="605"/>
      <c r="V8" s="619"/>
      <c r="W8" s="620" t="str">
        <f>IF(達成度一覧表!X$22=1,'（E)'!$Z$41,"")</f>
        <v/>
      </c>
      <c r="X8" s="605"/>
      <c r="Y8" s="621"/>
    </row>
    <row r="9" spans="1:25" s="198" customFormat="1" ht="18" customHeight="1" x14ac:dyDescent="0.55000000000000004">
      <c r="A9" s="200" t="s">
        <v>243</v>
      </c>
      <c r="B9" s="623">
        <v>0.11</v>
      </c>
      <c r="C9" s="623"/>
      <c r="D9" s="627"/>
      <c r="E9" s="628">
        <v>0.22</v>
      </c>
      <c r="F9" s="623"/>
      <c r="G9" s="623"/>
      <c r="H9" s="623">
        <v>0.44</v>
      </c>
      <c r="I9" s="623"/>
      <c r="J9" s="624"/>
      <c r="K9" s="625">
        <v>0.67</v>
      </c>
      <c r="L9" s="623"/>
      <c r="M9" s="623"/>
      <c r="N9" s="623">
        <v>0.78</v>
      </c>
      <c r="O9" s="623"/>
      <c r="P9" s="627"/>
      <c r="Q9" s="628">
        <v>1</v>
      </c>
      <c r="R9" s="623"/>
      <c r="S9" s="623"/>
      <c r="T9" s="623">
        <v>1</v>
      </c>
      <c r="U9" s="623"/>
      <c r="V9" s="624"/>
      <c r="W9" s="625">
        <v>1</v>
      </c>
      <c r="X9" s="623"/>
      <c r="Y9" s="626"/>
    </row>
    <row r="10" spans="1:25" ht="45" x14ac:dyDescent="0.55000000000000004">
      <c r="A10" s="201" t="s">
        <v>242</v>
      </c>
      <c r="B10" s="605" t="str">
        <f>IF(達成度一覧表!C$22=1,'（A)'!$Z$34,"")</f>
        <v/>
      </c>
      <c r="C10" s="605"/>
      <c r="D10" s="606"/>
      <c r="E10" s="618" t="str">
        <f>IF(達成度一覧表!F$22=1,'（A)'!$Z$34,"")</f>
        <v/>
      </c>
      <c r="F10" s="605"/>
      <c r="G10" s="605"/>
      <c r="H10" s="605" t="str">
        <f>IF(達成度一覧表!I$22=1,'（A)'!$Z$34,"")</f>
        <v/>
      </c>
      <c r="I10" s="605"/>
      <c r="J10" s="619"/>
      <c r="K10" s="620" t="str">
        <f>IF(達成度一覧表!L$22=1,'（A)'!$Z$34,"")</f>
        <v/>
      </c>
      <c r="L10" s="605"/>
      <c r="M10" s="605"/>
      <c r="N10" s="605" t="str">
        <f>IF(達成度一覧表!O$22=1,'（A)'!$Z$34,"")</f>
        <v/>
      </c>
      <c r="O10" s="605"/>
      <c r="P10" s="606"/>
      <c r="Q10" s="618" t="str">
        <f>IF(達成度一覧表!R$22=1,'（A)'!$Z$34,"")</f>
        <v/>
      </c>
      <c r="R10" s="605"/>
      <c r="S10" s="605"/>
      <c r="T10" s="605" t="str">
        <f>IF(達成度一覧表!U$22=1,'（A)'!$Z$34,"")</f>
        <v/>
      </c>
      <c r="U10" s="605"/>
      <c r="V10" s="619"/>
      <c r="W10" s="620" t="str">
        <f>IF(達成度一覧表!X$22=1,'（A)'!$Z$34,"")</f>
        <v/>
      </c>
      <c r="X10" s="605"/>
      <c r="Y10" s="621"/>
    </row>
    <row r="11" spans="1:25" s="198" customFormat="1" ht="18" customHeight="1" x14ac:dyDescent="0.55000000000000004">
      <c r="A11" s="200" t="s">
        <v>244</v>
      </c>
      <c r="B11" s="623">
        <v>0.2</v>
      </c>
      <c r="C11" s="623"/>
      <c r="D11" s="627"/>
      <c r="E11" s="628">
        <v>0.27</v>
      </c>
      <c r="F11" s="623"/>
      <c r="G11" s="623"/>
      <c r="H11" s="623">
        <v>0.47</v>
      </c>
      <c r="I11" s="623"/>
      <c r="J11" s="624"/>
      <c r="K11" s="625">
        <v>0.53</v>
      </c>
      <c r="L11" s="623"/>
      <c r="M11" s="623"/>
      <c r="N11" s="623">
        <v>0.6</v>
      </c>
      <c r="O11" s="623"/>
      <c r="P11" s="627"/>
      <c r="Q11" s="628">
        <v>0.67</v>
      </c>
      <c r="R11" s="623"/>
      <c r="S11" s="623"/>
      <c r="T11" s="623">
        <v>0.87</v>
      </c>
      <c r="U11" s="623"/>
      <c r="V11" s="624"/>
      <c r="W11" s="625">
        <v>1</v>
      </c>
      <c r="X11" s="623"/>
      <c r="Y11" s="626"/>
    </row>
    <row r="12" spans="1:25" ht="60" x14ac:dyDescent="0.55000000000000004">
      <c r="A12" s="201" t="s">
        <v>245</v>
      </c>
      <c r="B12" s="605" t="str">
        <f>IF(達成度一覧表!C$22=1,'（D)'!$Z$35,"")</f>
        <v/>
      </c>
      <c r="C12" s="605"/>
      <c r="D12" s="606"/>
      <c r="E12" s="629" t="str">
        <f>IF(達成度一覧表!F$22=1,'（D)'!$Z$35,"")</f>
        <v/>
      </c>
      <c r="F12" s="630"/>
      <c r="G12" s="620"/>
      <c r="H12" s="606" t="str">
        <f>IF(達成度一覧表!I$22=1,'（D)'!$Z$35,"")</f>
        <v/>
      </c>
      <c r="I12" s="630"/>
      <c r="J12" s="631"/>
      <c r="K12" s="629" t="str">
        <f>IF(達成度一覧表!L$22=1,'（D)'!$Z$35,"")</f>
        <v/>
      </c>
      <c r="L12" s="630"/>
      <c r="M12" s="620"/>
      <c r="N12" s="606" t="str">
        <f>IF(達成度一覧表!O$22=1,'（D)'!$Z$35,"")</f>
        <v/>
      </c>
      <c r="O12" s="630"/>
      <c r="P12" s="631"/>
      <c r="Q12" s="629" t="str">
        <f>IF(達成度一覧表!R$22=1,'（D)'!$Z$35,"")</f>
        <v/>
      </c>
      <c r="R12" s="630"/>
      <c r="S12" s="620"/>
      <c r="T12" s="606" t="str">
        <f>IF(達成度一覧表!U$22=1,'（D)'!$Z$35,"")</f>
        <v/>
      </c>
      <c r="U12" s="630"/>
      <c r="V12" s="631"/>
      <c r="W12" s="629" t="str">
        <f>IF(達成度一覧表!X$22=1,'（D)'!$Z$35,"")</f>
        <v/>
      </c>
      <c r="X12" s="630"/>
      <c r="Y12" s="632"/>
    </row>
    <row r="13" spans="1:25" s="198" customFormat="1" ht="18" customHeight="1" x14ac:dyDescent="0.55000000000000004">
      <c r="A13" s="200" t="s">
        <v>246</v>
      </c>
      <c r="B13" s="623">
        <v>0.3</v>
      </c>
      <c r="C13" s="623"/>
      <c r="D13" s="627"/>
      <c r="E13" s="628">
        <v>0.83</v>
      </c>
      <c r="F13" s="623"/>
      <c r="G13" s="623"/>
      <c r="H13" s="623">
        <v>0.91</v>
      </c>
      <c r="I13" s="623"/>
      <c r="J13" s="624"/>
      <c r="K13" s="625">
        <v>1</v>
      </c>
      <c r="L13" s="623"/>
      <c r="M13" s="623"/>
      <c r="N13" s="623">
        <v>1</v>
      </c>
      <c r="O13" s="623"/>
      <c r="P13" s="627"/>
      <c r="Q13" s="628">
        <v>1</v>
      </c>
      <c r="R13" s="623"/>
      <c r="S13" s="623"/>
      <c r="T13" s="623">
        <v>1</v>
      </c>
      <c r="U13" s="623"/>
      <c r="V13" s="624"/>
      <c r="W13" s="625">
        <v>1</v>
      </c>
      <c r="X13" s="623"/>
      <c r="Y13" s="626"/>
    </row>
    <row r="14" spans="1:25" ht="60" x14ac:dyDescent="0.55000000000000004">
      <c r="A14" s="201" t="s">
        <v>247</v>
      </c>
      <c r="B14" s="605" t="str">
        <f>IF(達成度一覧表!C$22=1,'（B)'!$Z$37,"")</f>
        <v/>
      </c>
      <c r="C14" s="605"/>
      <c r="D14" s="606"/>
      <c r="E14" s="629" t="str">
        <f>IF(達成度一覧表!F$22=1,'（B)'!$Z$37,"")</f>
        <v/>
      </c>
      <c r="F14" s="630"/>
      <c r="G14" s="620"/>
      <c r="H14" s="606" t="str">
        <f>IF(達成度一覧表!I$22=1,'（B)'!$Z$37,"")</f>
        <v/>
      </c>
      <c r="I14" s="630"/>
      <c r="J14" s="631"/>
      <c r="K14" s="629" t="str">
        <f>IF(達成度一覧表!L$22=1,'（B)'!$Z$37,"")</f>
        <v/>
      </c>
      <c r="L14" s="630"/>
      <c r="M14" s="620"/>
      <c r="N14" s="606" t="str">
        <f>IF(達成度一覧表!O$22=1,'（B)'!$Z$37,"")</f>
        <v/>
      </c>
      <c r="O14" s="630"/>
      <c r="P14" s="631"/>
      <c r="Q14" s="629" t="str">
        <f>IF(達成度一覧表!R$22=1,'（B)'!$Z$37,"")</f>
        <v/>
      </c>
      <c r="R14" s="630"/>
      <c r="S14" s="620"/>
      <c r="T14" s="606" t="str">
        <f>IF(達成度一覧表!U$22=1,'（B)'!$Z$37,"")</f>
        <v/>
      </c>
      <c r="U14" s="630"/>
      <c r="V14" s="631"/>
      <c r="W14" s="629" t="str">
        <f>IF(達成度一覧表!X$22=1,'（B)'!$Z$37,"")</f>
        <v/>
      </c>
      <c r="X14" s="630"/>
      <c r="Y14" s="632"/>
    </row>
    <row r="15" spans="1:25" s="198" customFormat="1" ht="18" customHeight="1" x14ac:dyDescent="0.55000000000000004">
      <c r="A15" s="200" t="s">
        <v>248</v>
      </c>
      <c r="B15" s="623">
        <v>0</v>
      </c>
      <c r="C15" s="623"/>
      <c r="D15" s="627"/>
      <c r="E15" s="628">
        <v>0</v>
      </c>
      <c r="F15" s="623"/>
      <c r="G15" s="623"/>
      <c r="H15" s="623">
        <v>0</v>
      </c>
      <c r="I15" s="623"/>
      <c r="J15" s="624"/>
      <c r="K15" s="625">
        <v>0.13</v>
      </c>
      <c r="L15" s="623"/>
      <c r="M15" s="623"/>
      <c r="N15" s="623">
        <v>0.25</v>
      </c>
      <c r="O15" s="623"/>
      <c r="P15" s="627"/>
      <c r="Q15" s="628">
        <v>0.38</v>
      </c>
      <c r="R15" s="623"/>
      <c r="S15" s="623"/>
      <c r="T15" s="623">
        <v>0.75</v>
      </c>
      <c r="U15" s="623"/>
      <c r="V15" s="624"/>
      <c r="W15" s="625">
        <v>1</v>
      </c>
      <c r="X15" s="623"/>
      <c r="Y15" s="626"/>
    </row>
    <row r="16" spans="1:25" ht="60" x14ac:dyDescent="0.55000000000000004">
      <c r="A16" s="201" t="s">
        <v>249</v>
      </c>
      <c r="B16" s="605" t="str">
        <f>IF(達成度一覧表!C$22=1,'（F)'!$Z$39,"")</f>
        <v/>
      </c>
      <c r="C16" s="605"/>
      <c r="D16" s="606"/>
      <c r="E16" s="618" t="str">
        <f>IF(達成度一覧表!F$22=1,'（F)'!$Z$39,"")</f>
        <v/>
      </c>
      <c r="F16" s="605"/>
      <c r="G16" s="605"/>
      <c r="H16" s="605" t="str">
        <f>IF(達成度一覧表!I$22=1,'（F)'!$Z$39,"")</f>
        <v/>
      </c>
      <c r="I16" s="605"/>
      <c r="J16" s="619"/>
      <c r="K16" s="620" t="str">
        <f>IF(達成度一覧表!L$22=1,'（F)'!$Z$39,"")</f>
        <v/>
      </c>
      <c r="L16" s="605"/>
      <c r="M16" s="605"/>
      <c r="N16" s="605" t="str">
        <f>IF(達成度一覧表!O$22=1,'（F)'!$Z$39,"")</f>
        <v/>
      </c>
      <c r="O16" s="605"/>
      <c r="P16" s="606"/>
      <c r="Q16" s="618" t="str">
        <f>IF(達成度一覧表!R$22=1,'（F)'!$Z$39,"")</f>
        <v/>
      </c>
      <c r="R16" s="605"/>
      <c r="S16" s="605"/>
      <c r="T16" s="605" t="str">
        <f>IF(達成度一覧表!U$22=1,'（F)'!$Z$39,"")</f>
        <v/>
      </c>
      <c r="U16" s="605"/>
      <c r="V16" s="619"/>
      <c r="W16" s="620" t="str">
        <f>IF(達成度一覧表!X$22=1,'（F)'!$Z$39,"")</f>
        <v/>
      </c>
      <c r="X16" s="605"/>
      <c r="Y16" s="621"/>
    </row>
    <row r="17" spans="1:25" s="198" customFormat="1" ht="18" customHeight="1" x14ac:dyDescent="0.55000000000000004">
      <c r="A17" s="200" t="s">
        <v>250</v>
      </c>
      <c r="B17" s="636">
        <f>AVERAGE(達成度一覧表!B11,達成度一覧表!B13)</f>
        <v>0.19499999999999998</v>
      </c>
      <c r="C17" s="636"/>
      <c r="D17" s="647"/>
      <c r="E17" s="648">
        <f>AVERAGE(達成度一覧表!E11,達成度一覧表!E13)</f>
        <v>0.48</v>
      </c>
      <c r="F17" s="636"/>
      <c r="G17" s="636"/>
      <c r="H17" s="636">
        <f>AVERAGE(達成度一覧表!H11,達成度一覧表!H13)</f>
        <v>0.59499999999999997</v>
      </c>
      <c r="I17" s="636"/>
      <c r="J17" s="637"/>
      <c r="K17" s="638">
        <f>AVERAGE(達成度一覧表!K11,達成度一覧表!K13)</f>
        <v>0.71499999999999997</v>
      </c>
      <c r="L17" s="636"/>
      <c r="M17" s="636"/>
      <c r="N17" s="636">
        <f>AVERAGE(達成度一覧表!N11,達成度一覧表!N13)</f>
        <v>0.83499999999999996</v>
      </c>
      <c r="O17" s="636"/>
      <c r="P17" s="647"/>
      <c r="Q17" s="648">
        <f>AVERAGE(達成度一覧表!Q11,達成度一覧表!Q13)</f>
        <v>0.95500000000000007</v>
      </c>
      <c r="R17" s="636"/>
      <c r="S17" s="636"/>
      <c r="T17" s="636">
        <f>AVERAGE(達成度一覧表!T11,達成度一覧表!T13)</f>
        <v>1</v>
      </c>
      <c r="U17" s="636"/>
      <c r="V17" s="637"/>
      <c r="W17" s="638">
        <f>AVERAGE(達成度一覧表!W11,達成度一覧表!W13)</f>
        <v>1</v>
      </c>
      <c r="X17" s="636"/>
      <c r="Y17" s="639"/>
    </row>
    <row r="18" spans="1:25" ht="45.5" thickBot="1" x14ac:dyDescent="0.6">
      <c r="A18" s="202" t="s">
        <v>251</v>
      </c>
      <c r="B18" s="640" t="str">
        <f>IF(達成度一覧表!C$22=1,AVERAGE('（B)'!$Z$37,'（C)'!$H$35),"")</f>
        <v/>
      </c>
      <c r="C18" s="640"/>
      <c r="D18" s="641"/>
      <c r="E18" s="642" t="str">
        <f>IF(達成度一覧表!F$22=1,AVERAGE('（B)'!$Z$37,'（C)'!$H$35),"")</f>
        <v/>
      </c>
      <c r="F18" s="643"/>
      <c r="G18" s="644"/>
      <c r="H18" s="641" t="str">
        <f>IF(達成度一覧表!I$22=1,AVERAGE('（B)'!$Z$37,'（C)'!$H$35),"")</f>
        <v/>
      </c>
      <c r="I18" s="643"/>
      <c r="J18" s="645"/>
      <c r="K18" s="642" t="str">
        <f>IF(達成度一覧表!L$22=1,AVERAGE('（B)'!$Z$37,'（C)'!$H$35),"")</f>
        <v/>
      </c>
      <c r="L18" s="643"/>
      <c r="M18" s="644"/>
      <c r="N18" s="641" t="str">
        <f>IF(達成度一覧表!O$22=1,AVERAGE('（B)'!$Z$37,'（C)'!$H$35),"")</f>
        <v/>
      </c>
      <c r="O18" s="643"/>
      <c r="P18" s="645"/>
      <c r="Q18" s="642" t="str">
        <f>IF(達成度一覧表!R$22=1,AVERAGE('（B)'!$Z$37,'（C)'!$H$35),"")</f>
        <v/>
      </c>
      <c r="R18" s="643"/>
      <c r="S18" s="644"/>
      <c r="T18" s="641" t="str">
        <f>IF(達成度一覧表!U$22=1,AVERAGE('（B)'!$Z$37,'（C)'!$H$35),"")</f>
        <v/>
      </c>
      <c r="U18" s="643"/>
      <c r="V18" s="645"/>
      <c r="W18" s="642" t="str">
        <f>IF(達成度一覧表!X$22=1,AVERAGE('（B)'!$Z$37,'（C)'!$H$35),"")</f>
        <v/>
      </c>
      <c r="X18" s="643"/>
      <c r="Y18" s="646"/>
    </row>
  </sheetData>
  <mergeCells count="126">
    <mergeCell ref="B2:Y2"/>
    <mergeCell ref="T17:V17"/>
    <mergeCell ref="W17:Y17"/>
    <mergeCell ref="B18:D18"/>
    <mergeCell ref="E18:G18"/>
    <mergeCell ref="H18:J18"/>
    <mergeCell ref="K18:M18"/>
    <mergeCell ref="N18:P18"/>
    <mergeCell ref="Q18:S18"/>
    <mergeCell ref="T18:V18"/>
    <mergeCell ref="W18:Y18"/>
    <mergeCell ref="B17:D17"/>
    <mergeCell ref="E17:G17"/>
    <mergeCell ref="H17:J17"/>
    <mergeCell ref="K17:M17"/>
    <mergeCell ref="N17:P17"/>
    <mergeCell ref="Q17:S17"/>
    <mergeCell ref="W15:Y15"/>
    <mergeCell ref="B16:D16"/>
    <mergeCell ref="E16:G16"/>
    <mergeCell ref="H16:J16"/>
    <mergeCell ref="K16:M16"/>
    <mergeCell ref="N16:P16"/>
    <mergeCell ref="Q16:S16"/>
    <mergeCell ref="T16:V16"/>
    <mergeCell ref="W16:Y16"/>
    <mergeCell ref="Q14:S14"/>
    <mergeCell ref="T14:V14"/>
    <mergeCell ref="W14:Y14"/>
    <mergeCell ref="B15:D15"/>
    <mergeCell ref="E15:G15"/>
    <mergeCell ref="H15:J15"/>
    <mergeCell ref="K15:M15"/>
    <mergeCell ref="N15:P15"/>
    <mergeCell ref="Q15:S15"/>
    <mergeCell ref="T15:V15"/>
    <mergeCell ref="K13:M13"/>
    <mergeCell ref="N13:P13"/>
    <mergeCell ref="Q13:S13"/>
    <mergeCell ref="T13:V13"/>
    <mergeCell ref="W13:Y13"/>
    <mergeCell ref="B14:D14"/>
    <mergeCell ref="E14:G14"/>
    <mergeCell ref="H14:J14"/>
    <mergeCell ref="K14:M14"/>
    <mergeCell ref="N14:P14"/>
    <mergeCell ref="B13:D13"/>
    <mergeCell ref="E13:G13"/>
    <mergeCell ref="H13:J13"/>
    <mergeCell ref="B11:D11"/>
    <mergeCell ref="E11:G11"/>
    <mergeCell ref="H11:J11"/>
    <mergeCell ref="K11:M11"/>
    <mergeCell ref="N11:P11"/>
    <mergeCell ref="Q11:S11"/>
    <mergeCell ref="T11:V11"/>
    <mergeCell ref="W11:Y11"/>
    <mergeCell ref="B12:D12"/>
    <mergeCell ref="E12:G12"/>
    <mergeCell ref="H12:J12"/>
    <mergeCell ref="K12:M12"/>
    <mergeCell ref="N12:P12"/>
    <mergeCell ref="Q12:S12"/>
    <mergeCell ref="T12:V12"/>
    <mergeCell ref="W12:Y12"/>
    <mergeCell ref="K9:M9"/>
    <mergeCell ref="N9:P9"/>
    <mergeCell ref="Q9:S9"/>
    <mergeCell ref="T9:V9"/>
    <mergeCell ref="W9:Y9"/>
    <mergeCell ref="B10:D10"/>
    <mergeCell ref="E10:G10"/>
    <mergeCell ref="H10:J10"/>
    <mergeCell ref="K10:M10"/>
    <mergeCell ref="N10:P10"/>
    <mergeCell ref="B9:D9"/>
    <mergeCell ref="E9:G9"/>
    <mergeCell ref="H9:J9"/>
    <mergeCell ref="Q10:S10"/>
    <mergeCell ref="T10:V10"/>
    <mergeCell ref="W10:Y10"/>
    <mergeCell ref="Q6:S6"/>
    <mergeCell ref="T6:V6"/>
    <mergeCell ref="W6:Y6"/>
    <mergeCell ref="T4:V4"/>
    <mergeCell ref="W4:Y4"/>
    <mergeCell ref="T7:V7"/>
    <mergeCell ref="W7:Y7"/>
    <mergeCell ref="B8:D8"/>
    <mergeCell ref="E8:G8"/>
    <mergeCell ref="H8:J8"/>
    <mergeCell ref="K8:M8"/>
    <mergeCell ref="N8:P8"/>
    <mergeCell ref="Q8:S8"/>
    <mergeCell ref="T8:V8"/>
    <mergeCell ref="W8:Y8"/>
    <mergeCell ref="B7:D7"/>
    <mergeCell ref="E7:G7"/>
    <mergeCell ref="H7:J7"/>
    <mergeCell ref="K7:M7"/>
    <mergeCell ref="N7:P7"/>
    <mergeCell ref="Q7:S7"/>
    <mergeCell ref="A2:A4"/>
    <mergeCell ref="B5:D5"/>
    <mergeCell ref="B6:D6"/>
    <mergeCell ref="E5:G5"/>
    <mergeCell ref="H5:J5"/>
    <mergeCell ref="K5:M5"/>
    <mergeCell ref="N5:P5"/>
    <mergeCell ref="Q5:S5"/>
    <mergeCell ref="T5:V5"/>
    <mergeCell ref="B3:G3"/>
    <mergeCell ref="H3:M3"/>
    <mergeCell ref="N3:S3"/>
    <mergeCell ref="T3:Y3"/>
    <mergeCell ref="B4:D4"/>
    <mergeCell ref="E4:G4"/>
    <mergeCell ref="K4:M4"/>
    <mergeCell ref="N4:P4"/>
    <mergeCell ref="Q4:S4"/>
    <mergeCell ref="H4:J4"/>
    <mergeCell ref="W5:Y5"/>
    <mergeCell ref="E6:G6"/>
    <mergeCell ref="H6:J6"/>
    <mergeCell ref="K6:M6"/>
    <mergeCell ref="N6:P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9"/>
  <sheetViews>
    <sheetView showGridLines="0" zoomScale="80" zoomScaleNormal="80" workbookViewId="0">
      <selection activeCell="AC52" sqref="AC52"/>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1:29" ht="13.5" customHeight="1" x14ac:dyDescent="0.55000000000000004">
      <c r="A1" s="2"/>
    </row>
    <row r="2" spans="1:29" ht="27.75" customHeight="1" thickBot="1" x14ac:dyDescent="0.6"/>
    <row r="3" spans="1:29" ht="16.5" customHeight="1" x14ac:dyDescent="0.55000000000000004">
      <c r="B3" s="396" t="s">
        <v>8</v>
      </c>
      <c r="C3" s="399" t="s">
        <v>1</v>
      </c>
      <c r="D3" s="399"/>
      <c r="E3" s="399"/>
      <c r="F3" s="399"/>
      <c r="G3" s="399"/>
      <c r="H3" s="399"/>
      <c r="I3" s="399"/>
      <c r="J3" s="399"/>
      <c r="K3" s="399"/>
      <c r="L3" s="399"/>
      <c r="M3" s="399"/>
      <c r="N3" s="399"/>
      <c r="O3" s="399"/>
      <c r="P3" s="399"/>
      <c r="Q3" s="399"/>
      <c r="R3" s="399"/>
      <c r="S3" s="399"/>
      <c r="T3" s="399"/>
      <c r="U3" s="399"/>
      <c r="V3" s="399"/>
      <c r="W3" s="399"/>
      <c r="X3" s="399"/>
      <c r="Y3" s="399"/>
      <c r="Z3" s="399"/>
      <c r="AA3" s="400"/>
    </row>
    <row r="4" spans="1:29" ht="16.5" customHeight="1" x14ac:dyDescent="0.55000000000000004">
      <c r="B4" s="397"/>
      <c r="C4" s="401" t="s">
        <v>2</v>
      </c>
      <c r="D4" s="402"/>
      <c r="E4" s="402"/>
      <c r="F4" s="402"/>
      <c r="G4" s="402"/>
      <c r="H4" s="402"/>
      <c r="I4" s="402" t="s">
        <v>3</v>
      </c>
      <c r="J4" s="402"/>
      <c r="K4" s="402"/>
      <c r="L4" s="402"/>
      <c r="M4" s="402"/>
      <c r="N4" s="402"/>
      <c r="O4" s="402" t="s">
        <v>4</v>
      </c>
      <c r="P4" s="402"/>
      <c r="Q4" s="402"/>
      <c r="R4" s="402"/>
      <c r="S4" s="402"/>
      <c r="T4" s="402"/>
      <c r="U4" s="402" t="s">
        <v>5</v>
      </c>
      <c r="V4" s="402"/>
      <c r="W4" s="402"/>
      <c r="X4" s="402"/>
      <c r="Y4" s="402"/>
      <c r="Z4" s="402"/>
      <c r="AA4" s="403"/>
    </row>
    <row r="5" spans="1:29" ht="16.5" customHeight="1" thickBot="1" x14ac:dyDescent="0.6">
      <c r="B5" s="398"/>
      <c r="C5" s="404" t="s">
        <v>6</v>
      </c>
      <c r="D5" s="405"/>
      <c r="E5" s="405"/>
      <c r="F5" s="406" t="s">
        <v>7</v>
      </c>
      <c r="G5" s="405"/>
      <c r="H5" s="407"/>
      <c r="I5" s="405" t="s">
        <v>6</v>
      </c>
      <c r="J5" s="405"/>
      <c r="K5" s="405"/>
      <c r="L5" s="406" t="s">
        <v>7</v>
      </c>
      <c r="M5" s="405"/>
      <c r="N5" s="405"/>
      <c r="O5" s="408" t="s">
        <v>6</v>
      </c>
      <c r="P5" s="405"/>
      <c r="Q5" s="405"/>
      <c r="R5" s="406" t="s">
        <v>7</v>
      </c>
      <c r="S5" s="405"/>
      <c r="T5" s="407"/>
      <c r="U5" s="405" t="s">
        <v>6</v>
      </c>
      <c r="V5" s="405"/>
      <c r="W5" s="409"/>
      <c r="X5" s="405" t="s">
        <v>7</v>
      </c>
      <c r="Y5" s="405"/>
      <c r="Z5" s="405"/>
      <c r="AA5" s="410"/>
    </row>
    <row r="6" spans="1:29" ht="9" customHeight="1" thickTop="1" x14ac:dyDescent="0.55000000000000004">
      <c r="B6" s="1"/>
      <c r="C6" s="94"/>
      <c r="D6" s="2"/>
      <c r="E6" s="2"/>
      <c r="F6" s="5"/>
      <c r="G6" s="2"/>
      <c r="H6" s="6"/>
      <c r="I6" s="2"/>
      <c r="J6" s="2"/>
      <c r="K6" s="2"/>
      <c r="L6" s="5"/>
      <c r="M6" s="2"/>
      <c r="N6" s="2"/>
      <c r="O6" s="7"/>
      <c r="P6" s="2"/>
      <c r="Q6" s="2"/>
      <c r="R6" s="5"/>
      <c r="S6" s="2"/>
      <c r="T6" s="6"/>
      <c r="U6" s="2"/>
      <c r="V6" s="2"/>
      <c r="W6" s="8"/>
      <c r="X6" s="2"/>
      <c r="Y6" s="2"/>
      <c r="Z6" s="2"/>
      <c r="AA6" s="3"/>
    </row>
    <row r="7" spans="1:29" ht="16.5" customHeight="1" x14ac:dyDescent="0.55000000000000004">
      <c r="B7" s="375" t="s">
        <v>286</v>
      </c>
      <c r="C7" s="94"/>
      <c r="D7" s="2"/>
      <c r="E7" s="2"/>
      <c r="F7" s="5"/>
      <c r="G7" s="2"/>
      <c r="H7" s="6"/>
      <c r="I7" s="2"/>
      <c r="J7" s="2"/>
      <c r="K7" s="2"/>
      <c r="L7" s="5"/>
      <c r="M7" s="2"/>
      <c r="N7" s="2"/>
      <c r="O7" s="7"/>
      <c r="P7" s="2"/>
      <c r="Q7" s="2"/>
      <c r="R7" s="5"/>
      <c r="T7" s="14"/>
      <c r="U7" s="205"/>
      <c r="V7" s="13" t="s">
        <v>129</v>
      </c>
      <c r="W7" s="15"/>
      <c r="X7" s="205"/>
      <c r="Y7" s="376" t="s">
        <v>59</v>
      </c>
      <c r="Z7" s="377"/>
      <c r="AA7" s="3"/>
    </row>
    <row r="8" spans="1:29" ht="9" customHeight="1" x14ac:dyDescent="0.55000000000000004">
      <c r="B8" s="375"/>
      <c r="C8" s="94"/>
      <c r="D8" s="2"/>
      <c r="E8" s="2"/>
      <c r="F8" s="5"/>
      <c r="G8" s="2"/>
      <c r="H8" s="6"/>
      <c r="I8" s="2"/>
      <c r="J8" s="2"/>
      <c r="K8" s="2"/>
      <c r="L8" s="5"/>
      <c r="M8" s="2"/>
      <c r="N8" s="2"/>
      <c r="O8" s="7"/>
      <c r="P8" s="2"/>
      <c r="Q8" s="2"/>
      <c r="R8" s="5"/>
      <c r="S8" s="2"/>
      <c r="T8" s="6"/>
      <c r="U8" s="2"/>
      <c r="V8" s="2"/>
      <c r="W8" s="8"/>
      <c r="X8" s="2"/>
      <c r="Y8" s="2"/>
      <c r="Z8" s="2"/>
      <c r="AA8" s="3"/>
    </row>
    <row r="9" spans="1:29" ht="15.75" customHeight="1" x14ac:dyDescent="0.55000000000000004">
      <c r="B9" s="375"/>
      <c r="C9" s="94"/>
      <c r="F9" s="5"/>
      <c r="G9" s="2"/>
      <c r="H9" s="2"/>
      <c r="I9" s="7"/>
      <c r="J9" s="2"/>
      <c r="K9" s="8"/>
      <c r="L9" s="2"/>
      <c r="M9" s="2"/>
      <c r="N9" s="6"/>
      <c r="R9" s="5"/>
      <c r="S9" s="2"/>
      <c r="T9" s="2"/>
      <c r="U9" s="7"/>
      <c r="W9" s="8"/>
      <c r="Y9" s="378" t="s">
        <v>60</v>
      </c>
      <c r="Z9" s="379"/>
      <c r="AA9" s="3"/>
    </row>
    <row r="10" spans="1:29" ht="9" customHeight="1" x14ac:dyDescent="0.55000000000000004">
      <c r="B10" s="375"/>
      <c r="C10" s="251" t="s">
        <v>267</v>
      </c>
      <c r="D10" s="2"/>
      <c r="E10" s="2"/>
      <c r="F10" s="5"/>
      <c r="G10" s="2"/>
      <c r="H10" s="6"/>
      <c r="I10" s="2"/>
      <c r="J10" s="2"/>
      <c r="K10" s="2"/>
      <c r="L10" s="5"/>
      <c r="M10" s="2"/>
      <c r="N10" s="2"/>
      <c r="O10" s="7"/>
      <c r="P10" s="2"/>
      <c r="Q10" s="2"/>
      <c r="R10" s="5"/>
      <c r="S10" s="2"/>
      <c r="T10" s="6"/>
      <c r="U10" s="2"/>
      <c r="V10" s="2"/>
      <c r="W10" s="8"/>
      <c r="X10" s="2"/>
      <c r="Y10" s="2"/>
      <c r="Z10" s="2"/>
      <c r="AA10" s="3"/>
    </row>
    <row r="11" spans="1:29" ht="15.75" customHeight="1" x14ac:dyDescent="0.55000000000000004">
      <c r="B11" s="375"/>
      <c r="C11" s="284"/>
      <c r="D11" s="380" t="s">
        <v>10</v>
      </c>
      <c r="E11" s="381"/>
      <c r="F11" s="381"/>
      <c r="G11" s="381"/>
      <c r="H11" s="381"/>
      <c r="I11" s="381"/>
      <c r="J11" s="381"/>
      <c r="K11" s="381"/>
      <c r="L11" s="381"/>
      <c r="M11" s="381"/>
      <c r="N11" s="381"/>
      <c r="O11" s="381"/>
      <c r="P11" s="381"/>
      <c r="Q11" s="381"/>
      <c r="R11" s="381"/>
      <c r="S11" s="382" t="s">
        <v>9</v>
      </c>
      <c r="T11" s="383"/>
      <c r="U11" s="383"/>
      <c r="V11" s="383"/>
      <c r="W11" s="383"/>
      <c r="X11" s="383"/>
      <c r="Y11" s="20"/>
      <c r="Z11" s="292">
        <v>0</v>
      </c>
      <c r="AA11" s="287">
        <f>IF(Z11&lt;2,Z11,2)</f>
        <v>0</v>
      </c>
      <c r="AB11" s="251"/>
      <c r="AC11" s="251" t="s">
        <v>268</v>
      </c>
    </row>
    <row r="12" spans="1:29" ht="9" customHeight="1" x14ac:dyDescent="0.55000000000000004">
      <c r="B12" s="375"/>
      <c r="C12" s="284"/>
      <c r="D12" s="40"/>
      <c r="E12" s="41"/>
      <c r="F12" s="42"/>
      <c r="G12" s="40"/>
      <c r="H12" s="41"/>
      <c r="I12" s="43"/>
      <c r="J12" s="40"/>
      <c r="K12" s="44"/>
      <c r="L12" s="40"/>
      <c r="M12" s="45"/>
      <c r="N12" s="45"/>
      <c r="O12" s="46"/>
      <c r="P12" s="45"/>
      <c r="Q12" s="41"/>
      <c r="R12" s="42"/>
      <c r="S12" s="47"/>
      <c r="T12" s="48"/>
      <c r="U12" s="47"/>
      <c r="V12" s="47"/>
      <c r="W12" s="49"/>
      <c r="X12" s="47"/>
      <c r="Y12" s="11"/>
      <c r="Z12" s="2"/>
      <c r="AA12" s="287"/>
      <c r="AB12" s="251"/>
      <c r="AC12" s="251"/>
    </row>
    <row r="13" spans="1:29" ht="15.75" customHeight="1" x14ac:dyDescent="0.55000000000000004">
      <c r="B13" s="375"/>
      <c r="C13" s="285">
        <f>IF(Z13&gt;2,Z13-2,0)</f>
        <v>0</v>
      </c>
      <c r="D13" s="380" t="s">
        <v>11</v>
      </c>
      <c r="E13" s="384"/>
      <c r="F13" s="384"/>
      <c r="G13" s="384"/>
      <c r="H13" s="384"/>
      <c r="I13" s="384"/>
      <c r="J13" s="384"/>
      <c r="K13" s="384"/>
      <c r="L13" s="384"/>
      <c r="M13" s="384"/>
      <c r="N13" s="384"/>
      <c r="O13" s="384"/>
      <c r="P13" s="384"/>
      <c r="Q13" s="384"/>
      <c r="R13" s="384"/>
      <c r="S13" s="382" t="s">
        <v>9</v>
      </c>
      <c r="T13" s="382"/>
      <c r="U13" s="382"/>
      <c r="V13" s="382"/>
      <c r="W13" s="382"/>
      <c r="X13" s="382"/>
      <c r="Y13" s="10"/>
      <c r="Z13" s="292">
        <v>0</v>
      </c>
      <c r="AA13" s="287">
        <f>IF(Z13&lt;2,Z13,2)</f>
        <v>0</v>
      </c>
      <c r="AB13" s="251"/>
      <c r="AC13" s="251"/>
    </row>
    <row r="14" spans="1:29" ht="9" customHeight="1" x14ac:dyDescent="0.55000000000000004">
      <c r="B14" s="375"/>
      <c r="C14" s="285"/>
      <c r="D14" s="50"/>
      <c r="E14" s="51"/>
      <c r="F14" s="52"/>
      <c r="G14" s="50"/>
      <c r="H14" s="51"/>
      <c r="I14" s="53"/>
      <c r="J14" s="50"/>
      <c r="K14" s="54"/>
      <c r="L14" s="50"/>
      <c r="M14" s="55"/>
      <c r="N14" s="55"/>
      <c r="O14" s="56"/>
      <c r="P14" s="55"/>
      <c r="Q14" s="51"/>
      <c r="R14" s="52"/>
      <c r="S14" s="57"/>
      <c r="T14" s="58"/>
      <c r="U14" s="57"/>
      <c r="V14" s="59"/>
      <c r="W14" s="60"/>
      <c r="X14" s="61"/>
      <c r="Y14" s="12"/>
      <c r="Z14" s="2"/>
      <c r="AA14" s="287"/>
      <c r="AB14" s="251"/>
      <c r="AC14" s="251"/>
    </row>
    <row r="15" spans="1:29" ht="15.75" customHeight="1" x14ac:dyDescent="0.55000000000000004">
      <c r="B15" s="375"/>
      <c r="C15" s="285">
        <f>IF(Z15&gt;2,Z15-2,0)</f>
        <v>0</v>
      </c>
      <c r="D15" s="380" t="s">
        <v>12</v>
      </c>
      <c r="E15" s="384"/>
      <c r="F15" s="384"/>
      <c r="G15" s="384"/>
      <c r="H15" s="384"/>
      <c r="I15" s="384"/>
      <c r="J15" s="384"/>
      <c r="K15" s="384"/>
      <c r="L15" s="384"/>
      <c r="M15" s="384"/>
      <c r="N15" s="384"/>
      <c r="O15" s="384"/>
      <c r="P15" s="384"/>
      <c r="Q15" s="384"/>
      <c r="R15" s="384"/>
      <c r="S15" s="382" t="s">
        <v>9</v>
      </c>
      <c r="T15" s="382"/>
      <c r="U15" s="382"/>
      <c r="V15" s="382"/>
      <c r="W15" s="382"/>
      <c r="X15" s="382"/>
      <c r="Y15" s="10"/>
      <c r="Z15" s="292">
        <v>0</v>
      </c>
      <c r="AA15" s="287">
        <f>IF(Z15&lt;2,Z15,2)</f>
        <v>0</v>
      </c>
      <c r="AB15" s="251"/>
      <c r="AC15" s="251"/>
    </row>
    <row r="16" spans="1:29" ht="9" customHeight="1" x14ac:dyDescent="0.55000000000000004">
      <c r="B16" s="375"/>
      <c r="C16" s="285"/>
      <c r="D16" s="40"/>
      <c r="E16" s="41"/>
      <c r="F16" s="42"/>
      <c r="G16" s="40"/>
      <c r="H16" s="41"/>
      <c r="I16" s="43"/>
      <c r="J16" s="40"/>
      <c r="K16" s="44"/>
      <c r="L16" s="40"/>
      <c r="M16" s="45"/>
      <c r="N16" s="45"/>
      <c r="O16" s="46"/>
      <c r="P16" s="45"/>
      <c r="Q16" s="41"/>
      <c r="R16" s="42"/>
      <c r="S16" s="47"/>
      <c r="T16" s="48"/>
      <c r="U16" s="47"/>
      <c r="V16" s="47"/>
      <c r="W16" s="49"/>
      <c r="X16" s="47"/>
      <c r="Y16" s="11"/>
      <c r="Z16" s="2"/>
      <c r="AA16" s="287"/>
      <c r="AB16" s="251"/>
      <c r="AC16" s="251"/>
    </row>
    <row r="17" spans="2:29" ht="15.75" customHeight="1" x14ac:dyDescent="0.55000000000000004">
      <c r="B17" s="375"/>
      <c r="C17" s="285">
        <f>IF(Z17&lt;2,Z17,2)</f>
        <v>0</v>
      </c>
      <c r="D17" s="380" t="s">
        <v>14</v>
      </c>
      <c r="E17" s="384"/>
      <c r="F17" s="384"/>
      <c r="G17" s="384"/>
      <c r="H17" s="384"/>
      <c r="I17" s="384"/>
      <c r="J17" s="384"/>
      <c r="K17" s="384"/>
      <c r="L17" s="384"/>
      <c r="M17" s="384"/>
      <c r="N17" s="384"/>
      <c r="O17" s="384"/>
      <c r="P17" s="384"/>
      <c r="Q17" s="384"/>
      <c r="R17" s="384"/>
      <c r="S17" s="382" t="s">
        <v>9</v>
      </c>
      <c r="T17" s="382"/>
      <c r="U17" s="382"/>
      <c r="V17" s="382"/>
      <c r="W17" s="382"/>
      <c r="X17" s="382"/>
      <c r="Y17" s="10"/>
      <c r="Z17" s="292">
        <v>0</v>
      </c>
      <c r="AA17" s="288"/>
      <c r="AB17" s="251">
        <f>IF(Z17&gt;="2単位以上",2,Z17)</f>
        <v>0</v>
      </c>
      <c r="AC17" s="251"/>
    </row>
    <row r="18" spans="2:29" ht="9" customHeight="1" x14ac:dyDescent="0.55000000000000004">
      <c r="B18" s="375"/>
      <c r="C18" s="285"/>
      <c r="D18" s="62"/>
      <c r="E18" s="62"/>
      <c r="F18" s="63"/>
      <c r="G18" s="62"/>
      <c r="H18" s="64"/>
      <c r="I18" s="62"/>
      <c r="J18" s="62"/>
      <c r="K18" s="62"/>
      <c r="L18" s="63"/>
      <c r="M18" s="62"/>
      <c r="N18" s="62"/>
      <c r="O18" s="65"/>
      <c r="P18" s="62"/>
      <c r="Q18" s="62"/>
      <c r="R18" s="63"/>
      <c r="S18" s="62"/>
      <c r="T18" s="64"/>
      <c r="U18" s="62"/>
      <c r="V18" s="62"/>
      <c r="W18" s="66"/>
      <c r="X18" s="62"/>
      <c r="Y18" s="2"/>
      <c r="Z18" s="2"/>
      <c r="AA18" s="287"/>
      <c r="AB18" s="251"/>
      <c r="AC18" s="251"/>
    </row>
    <row r="19" spans="2:29" ht="15.75" customHeight="1" x14ac:dyDescent="0.55000000000000004">
      <c r="B19" s="375"/>
      <c r="C19" s="285">
        <f>IF(Z19&gt;2,Z19-2,0)</f>
        <v>0</v>
      </c>
      <c r="D19" s="380" t="s">
        <v>13</v>
      </c>
      <c r="E19" s="384"/>
      <c r="F19" s="384"/>
      <c r="G19" s="384"/>
      <c r="H19" s="384"/>
      <c r="I19" s="384"/>
      <c r="J19" s="384"/>
      <c r="K19" s="384"/>
      <c r="L19" s="384"/>
      <c r="M19" s="384"/>
      <c r="N19" s="384"/>
      <c r="O19" s="384"/>
      <c r="P19" s="384"/>
      <c r="Q19" s="384"/>
      <c r="R19" s="384"/>
      <c r="S19" s="382" t="s">
        <v>9</v>
      </c>
      <c r="T19" s="382"/>
      <c r="U19" s="382"/>
      <c r="V19" s="382"/>
      <c r="W19" s="382"/>
      <c r="X19" s="382"/>
      <c r="Y19" s="10"/>
      <c r="Z19" s="292">
        <v>0</v>
      </c>
      <c r="AA19" s="287">
        <f>IF(Z19&lt;2,Z19,2)</f>
        <v>0</v>
      </c>
      <c r="AB19" s="251"/>
      <c r="AC19" s="251"/>
    </row>
    <row r="20" spans="2:29" ht="9" customHeight="1" x14ac:dyDescent="0.55000000000000004">
      <c r="B20" s="375"/>
      <c r="C20" s="286"/>
      <c r="D20" s="2"/>
      <c r="E20" s="2"/>
      <c r="F20" s="5"/>
      <c r="G20" s="2"/>
      <c r="H20" s="6"/>
      <c r="I20" s="2"/>
      <c r="J20" s="2"/>
      <c r="K20" s="2"/>
      <c r="L20" s="5"/>
      <c r="M20" s="2"/>
      <c r="N20" s="2"/>
      <c r="O20" s="7"/>
      <c r="P20" s="205"/>
      <c r="Q20" s="205"/>
      <c r="R20" s="17"/>
      <c r="S20" s="205"/>
      <c r="T20" s="6"/>
      <c r="U20" s="2"/>
      <c r="V20" s="2"/>
      <c r="W20" s="8"/>
      <c r="X20" s="2"/>
      <c r="Y20" s="2"/>
      <c r="Z20" s="2"/>
      <c r="AA20" s="3"/>
      <c r="AB20" s="251"/>
      <c r="AC20" s="251"/>
    </row>
    <row r="21" spans="2:29" ht="15.75" customHeight="1" x14ac:dyDescent="0.55000000000000004">
      <c r="B21" s="375"/>
      <c r="C21" s="316"/>
      <c r="D21" s="314"/>
      <c r="E21" s="314"/>
      <c r="F21" s="317"/>
      <c r="G21" s="314"/>
      <c r="H21" s="318"/>
      <c r="I21" s="314"/>
      <c r="J21" s="314"/>
      <c r="K21" s="314"/>
      <c r="L21" s="317"/>
      <c r="M21" s="314"/>
      <c r="N21" s="314"/>
      <c r="O21" s="319"/>
      <c r="P21" s="209" t="s">
        <v>269</v>
      </c>
      <c r="Q21" s="326" t="b">
        <v>0</v>
      </c>
      <c r="R21" s="320"/>
      <c r="S21" s="209" t="s">
        <v>270</v>
      </c>
      <c r="T21" s="297" t="b">
        <v>0</v>
      </c>
      <c r="U21" s="314"/>
      <c r="V21" s="96" t="s">
        <v>160</v>
      </c>
      <c r="W21" s="299" t="b">
        <v>0</v>
      </c>
      <c r="X21" s="314"/>
      <c r="Y21" s="314"/>
      <c r="Z21" s="314"/>
      <c r="AA21" s="321"/>
      <c r="AB21" s="251"/>
      <c r="AC21" s="251"/>
    </row>
    <row r="22" spans="2:29" ht="9" customHeight="1" x14ac:dyDescent="0.55000000000000004">
      <c r="B22" s="375"/>
      <c r="C22" s="316"/>
      <c r="D22" s="314"/>
      <c r="E22" s="314"/>
      <c r="F22" s="317"/>
      <c r="G22" s="314"/>
      <c r="H22" s="318"/>
      <c r="I22" s="314"/>
      <c r="J22" s="314"/>
      <c r="K22" s="314"/>
      <c r="L22" s="317"/>
      <c r="M22" s="314"/>
      <c r="N22" s="314"/>
      <c r="O22" s="319"/>
      <c r="P22" s="322"/>
      <c r="Q22" s="326"/>
      <c r="R22" s="320"/>
      <c r="S22" s="322"/>
      <c r="T22" s="297"/>
      <c r="U22" s="314"/>
      <c r="V22" s="314"/>
      <c r="W22" s="299"/>
      <c r="X22" s="314"/>
      <c r="Y22" s="314"/>
      <c r="Z22" s="314"/>
      <c r="AA22" s="321"/>
    </row>
    <row r="23" spans="2:29" ht="15.75" customHeight="1" x14ac:dyDescent="0.55000000000000004">
      <c r="B23" s="375"/>
      <c r="C23" s="316"/>
      <c r="D23" s="323"/>
      <c r="E23" s="314"/>
      <c r="F23" s="317"/>
      <c r="G23" s="16" t="s">
        <v>342</v>
      </c>
      <c r="H23" s="297" t="b">
        <v>0</v>
      </c>
      <c r="I23" s="314"/>
      <c r="J23" s="314"/>
      <c r="K23" s="314"/>
      <c r="L23" s="317"/>
      <c r="M23" s="314"/>
      <c r="N23" s="314"/>
      <c r="O23" s="319"/>
      <c r="P23" s="16" t="s">
        <v>15</v>
      </c>
      <c r="Q23" s="326" t="b">
        <v>0</v>
      </c>
      <c r="R23" s="320"/>
      <c r="S23" s="16" t="s">
        <v>16</v>
      </c>
      <c r="T23" s="297" t="b">
        <v>0</v>
      </c>
      <c r="U23" s="314"/>
      <c r="V23" s="96" t="s">
        <v>161</v>
      </c>
      <c r="W23" s="299" t="b">
        <v>0</v>
      </c>
      <c r="X23" s="314"/>
      <c r="Y23" s="314"/>
      <c r="Z23" s="314"/>
      <c r="AA23" s="321"/>
    </row>
    <row r="24" spans="2:29" ht="9" customHeight="1" x14ac:dyDescent="0.55000000000000004">
      <c r="B24" s="375"/>
      <c r="C24" s="316"/>
      <c r="D24" s="323"/>
      <c r="E24" s="314"/>
      <c r="F24" s="317"/>
      <c r="G24" s="314"/>
      <c r="H24" s="318"/>
      <c r="I24" s="314"/>
      <c r="J24" s="314"/>
      <c r="K24" s="314"/>
      <c r="L24" s="317"/>
      <c r="M24" s="314"/>
      <c r="N24" s="314"/>
      <c r="O24" s="319"/>
      <c r="P24" s="314"/>
      <c r="Q24" s="327"/>
      <c r="R24" s="320"/>
      <c r="S24" s="314"/>
      <c r="T24" s="297"/>
      <c r="U24" s="314"/>
      <c r="V24" s="314"/>
      <c r="W24" s="298"/>
      <c r="X24" s="314"/>
      <c r="Y24" s="314"/>
      <c r="Z24" s="314"/>
      <c r="AA24" s="321"/>
    </row>
    <row r="25" spans="2:29" ht="15.75" customHeight="1" x14ac:dyDescent="0.55000000000000004">
      <c r="B25" s="375"/>
      <c r="C25" s="316"/>
      <c r="D25" s="323"/>
      <c r="E25" s="314"/>
      <c r="F25" s="317"/>
      <c r="G25" s="314"/>
      <c r="H25" s="318"/>
      <c r="I25" s="314"/>
      <c r="J25" s="314"/>
      <c r="K25" s="314"/>
      <c r="L25" s="317"/>
      <c r="M25" s="314"/>
      <c r="N25" s="314"/>
      <c r="O25" s="319"/>
      <c r="P25" s="314"/>
      <c r="Q25" s="327"/>
      <c r="R25" s="320"/>
      <c r="S25" s="96" t="s">
        <v>162</v>
      </c>
      <c r="T25" s="297" t="b">
        <v>0</v>
      </c>
      <c r="U25" s="314"/>
      <c r="V25" s="96" t="s">
        <v>341</v>
      </c>
      <c r="W25" s="298" t="b">
        <v>0</v>
      </c>
      <c r="X25" s="314"/>
      <c r="Y25" s="388" t="s">
        <v>163</v>
      </c>
      <c r="Z25" s="389"/>
      <c r="AA25" s="301" t="b">
        <v>0</v>
      </c>
    </row>
    <row r="26" spans="2:29" ht="9" customHeight="1" thickBot="1" x14ac:dyDescent="0.6">
      <c r="B26" s="375"/>
      <c r="C26" s="316"/>
      <c r="D26" s="323"/>
      <c r="E26" s="314"/>
      <c r="F26" s="317"/>
      <c r="G26" s="314"/>
      <c r="H26" s="318"/>
      <c r="I26" s="314"/>
      <c r="J26" s="314"/>
      <c r="K26" s="314"/>
      <c r="L26" s="317"/>
      <c r="M26" s="314"/>
      <c r="N26" s="314"/>
      <c r="O26" s="319"/>
      <c r="P26" s="314"/>
      <c r="Q26" s="327"/>
      <c r="R26" s="320"/>
      <c r="S26" s="314"/>
      <c r="T26" s="328"/>
      <c r="U26" s="314"/>
      <c r="V26" s="314"/>
      <c r="W26" s="314"/>
      <c r="X26" s="314"/>
      <c r="Y26" s="314"/>
      <c r="Z26" s="314"/>
      <c r="AA26" s="329"/>
    </row>
    <row r="27" spans="2:29" ht="10.5" customHeight="1" x14ac:dyDescent="0.55000000000000004">
      <c r="B27" s="375"/>
      <c r="C27" s="9"/>
      <c r="D27" s="314"/>
      <c r="E27" s="314"/>
      <c r="F27" s="317"/>
      <c r="G27" s="314"/>
      <c r="H27" s="318"/>
      <c r="I27" s="314"/>
      <c r="J27" s="314"/>
      <c r="K27" s="314"/>
      <c r="L27" s="317"/>
      <c r="M27" s="314"/>
      <c r="N27" s="314"/>
      <c r="O27" s="319"/>
      <c r="P27" s="314"/>
      <c r="Q27" s="257"/>
      <c r="R27" s="317"/>
      <c r="S27" s="314"/>
      <c r="T27" s="328"/>
      <c r="U27" s="314"/>
      <c r="V27" s="390" t="s">
        <v>17</v>
      </c>
      <c r="W27" s="391"/>
      <c r="X27" s="391"/>
      <c r="Y27" s="391"/>
      <c r="Z27" s="392"/>
      <c r="AA27" s="329"/>
    </row>
    <row r="28" spans="2:29" ht="15.75" customHeight="1" x14ac:dyDescent="0.55000000000000004">
      <c r="B28" s="375"/>
      <c r="C28" s="9"/>
      <c r="D28" s="21" t="s">
        <v>343</v>
      </c>
      <c r="E28" s="298" t="b">
        <v>0</v>
      </c>
      <c r="F28" s="317"/>
      <c r="G28" s="314"/>
      <c r="H28" s="318"/>
      <c r="I28" s="314"/>
      <c r="J28" s="314"/>
      <c r="K28" s="314"/>
      <c r="L28" s="317"/>
      <c r="M28" s="21" t="s">
        <v>271</v>
      </c>
      <c r="N28" s="324"/>
      <c r="O28" s="319"/>
      <c r="P28" s="323"/>
      <c r="Q28" s="298" t="b">
        <v>0</v>
      </c>
      <c r="R28" s="317"/>
      <c r="S28" s="314"/>
      <c r="T28" s="328"/>
      <c r="U28" s="314"/>
      <c r="V28" s="393"/>
      <c r="W28" s="394"/>
      <c r="X28" s="394"/>
      <c r="Y28" s="394"/>
      <c r="Z28" s="395"/>
      <c r="AA28" s="329"/>
    </row>
    <row r="29" spans="2:29" ht="9" customHeight="1" x14ac:dyDescent="0.55000000000000004">
      <c r="B29" s="375"/>
      <c r="C29" s="9"/>
      <c r="D29" s="314"/>
      <c r="E29" s="314"/>
      <c r="F29" s="317"/>
      <c r="G29" s="314"/>
      <c r="H29" s="318"/>
      <c r="I29" s="314"/>
      <c r="J29" s="314"/>
      <c r="K29" s="314"/>
      <c r="L29" s="317"/>
      <c r="M29" s="314"/>
      <c r="N29" s="314"/>
      <c r="O29" s="319"/>
      <c r="P29" s="314"/>
      <c r="Q29" s="314"/>
      <c r="R29" s="317"/>
      <c r="S29" s="314"/>
      <c r="T29" s="328"/>
      <c r="U29" s="314"/>
      <c r="V29" s="348" t="s">
        <v>272</v>
      </c>
      <c r="W29" s="349"/>
      <c r="X29" s="349"/>
      <c r="Y29" s="349"/>
      <c r="Z29" s="350"/>
      <c r="AA29" s="329"/>
    </row>
    <row r="30" spans="2:29" ht="15.75" customHeight="1" x14ac:dyDescent="0.55000000000000004">
      <c r="B30" s="375"/>
      <c r="C30" s="9"/>
      <c r="D30" s="314"/>
      <c r="E30" s="314"/>
      <c r="F30" s="317"/>
      <c r="G30" s="314"/>
      <c r="H30" s="318"/>
      <c r="I30" s="314"/>
      <c r="J30" s="314"/>
      <c r="K30" s="314"/>
      <c r="L30" s="317"/>
      <c r="M30" s="314"/>
      <c r="N30" s="314"/>
      <c r="O30" s="319"/>
      <c r="P30" s="314"/>
      <c r="Q30" s="314"/>
      <c r="R30" s="317"/>
      <c r="S30" s="314"/>
      <c r="T30" s="328"/>
      <c r="U30" s="314"/>
      <c r="V30" s="351"/>
      <c r="W30" s="352"/>
      <c r="X30" s="352"/>
      <c r="Y30" s="352"/>
      <c r="Z30" s="353"/>
      <c r="AA30" s="329"/>
    </row>
    <row r="31" spans="2:29" ht="9" customHeight="1" thickBot="1" x14ac:dyDescent="0.6">
      <c r="B31" s="375"/>
      <c r="C31" s="9"/>
      <c r="D31" s="314"/>
      <c r="E31" s="314"/>
      <c r="F31" s="317"/>
      <c r="G31" s="314"/>
      <c r="H31" s="318"/>
      <c r="I31" s="314"/>
      <c r="J31" s="314"/>
      <c r="K31" s="314"/>
      <c r="L31" s="317"/>
      <c r="M31" s="314"/>
      <c r="N31" s="314"/>
      <c r="O31" s="319"/>
      <c r="P31" s="314"/>
      <c r="Q31" s="314"/>
      <c r="R31" s="317"/>
      <c r="S31" s="314"/>
      <c r="T31" s="328"/>
      <c r="U31" s="314"/>
      <c r="V31" s="354"/>
      <c r="W31" s="355"/>
      <c r="X31" s="355"/>
      <c r="Y31" s="355"/>
      <c r="Z31" s="356"/>
      <c r="AA31" s="329"/>
    </row>
    <row r="32" spans="2:29" ht="15.75" customHeight="1" thickTop="1" x14ac:dyDescent="0.55000000000000004">
      <c r="B32" s="375"/>
      <c r="C32" s="9"/>
      <c r="D32" s="314"/>
      <c r="E32" s="314"/>
      <c r="F32" s="317"/>
      <c r="G32" s="314"/>
      <c r="H32" s="318"/>
      <c r="I32" s="314"/>
      <c r="J32" s="314"/>
      <c r="K32" s="314"/>
      <c r="L32" s="317"/>
      <c r="M32" s="314"/>
      <c r="N32" s="314"/>
      <c r="O32" s="319"/>
      <c r="P32" s="314"/>
      <c r="Q32" s="314"/>
      <c r="R32" s="317"/>
      <c r="S32" s="323"/>
      <c r="T32" s="328"/>
      <c r="U32" s="314"/>
      <c r="V32" s="357" t="s">
        <v>18</v>
      </c>
      <c r="W32" s="358"/>
      <c r="X32" s="358"/>
      <c r="Y32" s="358"/>
      <c r="Z32" s="359"/>
      <c r="AA32" s="329"/>
    </row>
    <row r="33" spans="2:27" ht="9" customHeight="1" x14ac:dyDescent="0.55000000000000004">
      <c r="B33" s="375"/>
      <c r="C33" s="9"/>
      <c r="D33" s="314"/>
      <c r="E33" s="314"/>
      <c r="F33" s="317"/>
      <c r="G33" s="314"/>
      <c r="H33" s="318"/>
      <c r="I33" s="314"/>
      <c r="J33" s="314"/>
      <c r="K33" s="314"/>
      <c r="L33" s="317"/>
      <c r="M33" s="314"/>
      <c r="N33" s="314"/>
      <c r="O33" s="319"/>
      <c r="P33" s="256" t="s">
        <v>273</v>
      </c>
      <c r="Q33" s="314"/>
      <c r="R33" s="317"/>
      <c r="S33" s="252">
        <f>SUM(AA11:AA19)</f>
        <v>0</v>
      </c>
      <c r="T33" s="328"/>
      <c r="U33" s="314"/>
      <c r="V33" s="360"/>
      <c r="W33" s="361"/>
      <c r="X33" s="361"/>
      <c r="Y33" s="361"/>
      <c r="Z33" s="362"/>
      <c r="AA33" s="329"/>
    </row>
    <row r="34" spans="2:27" ht="15.75" customHeight="1" x14ac:dyDescent="0.55000000000000004">
      <c r="B34" s="375"/>
      <c r="C34" s="9"/>
      <c r="D34" s="314"/>
      <c r="E34" s="314"/>
      <c r="F34" s="317"/>
      <c r="G34" s="314"/>
      <c r="H34" s="318"/>
      <c r="I34" s="314"/>
      <c r="J34" s="314"/>
      <c r="K34" s="314"/>
      <c r="L34" s="317"/>
      <c r="M34" s="314"/>
      <c r="N34" s="314"/>
      <c r="O34" s="319"/>
      <c r="P34" s="256" t="s">
        <v>274</v>
      </c>
      <c r="Q34" s="314"/>
      <c r="R34" s="317"/>
      <c r="S34" s="252">
        <f>SUM(C11:C19)</f>
        <v>0</v>
      </c>
      <c r="T34" s="328"/>
      <c r="U34" s="314"/>
      <c r="V34" s="363" t="str">
        <f>IF(Z11&lt;2, "健康運動系科目が不足しています","")</f>
        <v>健康運動系科目が不足しています</v>
      </c>
      <c r="W34" s="364"/>
      <c r="X34" s="364"/>
      <c r="Y34" s="365"/>
      <c r="Z34" s="369">
        <f>IF(S36&lt;19,S36/19,S36/(8+3+S34))</f>
        <v>0</v>
      </c>
      <c r="AA34" s="329"/>
    </row>
    <row r="35" spans="2:27" ht="9" customHeight="1" x14ac:dyDescent="0.55000000000000004">
      <c r="B35" s="375"/>
      <c r="C35" s="9"/>
      <c r="D35" s="314"/>
      <c r="E35" s="314"/>
      <c r="F35" s="317"/>
      <c r="G35" s="314"/>
      <c r="H35" s="318"/>
      <c r="I35" s="314"/>
      <c r="J35" s="314"/>
      <c r="K35" s="314"/>
      <c r="L35" s="317"/>
      <c r="M35" s="314"/>
      <c r="N35" s="314"/>
      <c r="O35" s="319"/>
      <c r="P35" s="256" t="s">
        <v>275</v>
      </c>
      <c r="Q35" s="314"/>
      <c r="R35" s="317"/>
      <c r="S35" s="252">
        <f>AA42</f>
        <v>0</v>
      </c>
      <c r="T35" s="328"/>
      <c r="U35" s="314"/>
      <c r="V35" s="366"/>
      <c r="W35" s="367"/>
      <c r="X35" s="367"/>
      <c r="Y35" s="368"/>
      <c r="Z35" s="370"/>
      <c r="AA35" s="329"/>
    </row>
    <row r="36" spans="2:27" ht="15.75" customHeight="1" x14ac:dyDescent="0.55000000000000004">
      <c r="B36" s="375"/>
      <c r="C36" s="9"/>
      <c r="D36" s="314"/>
      <c r="E36" s="314"/>
      <c r="F36" s="317"/>
      <c r="G36" s="314"/>
      <c r="H36" s="318"/>
      <c r="I36" s="314"/>
      <c r="J36" s="314"/>
      <c r="K36" s="314"/>
      <c r="L36" s="317"/>
      <c r="M36" s="314"/>
      <c r="N36" s="314"/>
      <c r="O36" s="319"/>
      <c r="P36" s="257"/>
      <c r="Q36" s="314"/>
      <c r="R36" s="317"/>
      <c r="S36" s="252">
        <f>SUM(S33:S35)</f>
        <v>0</v>
      </c>
      <c r="T36" s="328"/>
      <c r="U36" s="314"/>
      <c r="V36" s="372" t="str">
        <f>IF(Z13&lt;2, "人文系科目が不足しています","")</f>
        <v>人文系科目が不足しています</v>
      </c>
      <c r="W36" s="373"/>
      <c r="X36" s="373"/>
      <c r="Y36" s="374"/>
      <c r="Z36" s="370"/>
      <c r="AA36" s="329"/>
    </row>
    <row r="37" spans="2:27" ht="9" customHeight="1" x14ac:dyDescent="0.55000000000000004">
      <c r="B37" s="375"/>
      <c r="C37" s="9"/>
      <c r="D37" s="314"/>
      <c r="E37" s="314"/>
      <c r="F37" s="317"/>
      <c r="G37" s="314"/>
      <c r="H37" s="318"/>
      <c r="I37" s="314"/>
      <c r="J37" s="314"/>
      <c r="K37" s="314"/>
      <c r="L37" s="317"/>
      <c r="M37" s="314"/>
      <c r="N37" s="314"/>
      <c r="O37" s="319"/>
      <c r="P37" s="314"/>
      <c r="Q37" s="314"/>
      <c r="R37" s="317"/>
      <c r="S37" s="252"/>
      <c r="T37" s="328"/>
      <c r="U37" s="314"/>
      <c r="V37" s="372"/>
      <c r="W37" s="373"/>
      <c r="X37" s="373"/>
      <c r="Y37" s="374"/>
      <c r="Z37" s="370"/>
      <c r="AA37" s="329"/>
    </row>
    <row r="38" spans="2:27" ht="15.75" customHeight="1" x14ac:dyDescent="0.55000000000000004">
      <c r="B38" s="375"/>
      <c r="C38" s="9"/>
      <c r="D38" s="314"/>
      <c r="E38" s="314"/>
      <c r="F38" s="317"/>
      <c r="G38" s="314"/>
      <c r="H38" s="318"/>
      <c r="I38" s="314"/>
      <c r="J38" s="314"/>
      <c r="K38" s="314"/>
      <c r="L38" s="317"/>
      <c r="M38" s="314"/>
      <c r="N38" s="314"/>
      <c r="O38" s="319"/>
      <c r="P38" s="314"/>
      <c r="Q38" s="314"/>
      <c r="R38" s="317"/>
      <c r="S38" s="314"/>
      <c r="T38" s="328"/>
      <c r="U38" s="314"/>
      <c r="V38" s="366" t="str">
        <f>IF(Z15&lt;2, "社会系科目が不足しています","")</f>
        <v>社会系科目が不足しています</v>
      </c>
      <c r="W38" s="367"/>
      <c r="X38" s="367"/>
      <c r="Y38" s="368"/>
      <c r="Z38" s="370"/>
      <c r="AA38" s="329"/>
    </row>
    <row r="39" spans="2:27" ht="9" customHeight="1" x14ac:dyDescent="0.55000000000000004">
      <c r="B39" s="375"/>
      <c r="C39" s="9"/>
      <c r="D39" s="314"/>
      <c r="E39" s="314"/>
      <c r="F39" s="317"/>
      <c r="G39" s="314"/>
      <c r="H39" s="318"/>
      <c r="I39" s="314"/>
      <c r="J39" s="314"/>
      <c r="K39" s="314"/>
      <c r="L39" s="317"/>
      <c r="M39" s="314"/>
      <c r="N39" s="314"/>
      <c r="O39" s="319"/>
      <c r="P39" s="314"/>
      <c r="Q39" s="314"/>
      <c r="R39" s="317"/>
      <c r="S39" s="314"/>
      <c r="T39" s="328"/>
      <c r="U39" s="314"/>
      <c r="V39" s="366"/>
      <c r="W39" s="367"/>
      <c r="X39" s="367"/>
      <c r="Y39" s="368"/>
      <c r="Z39" s="370"/>
      <c r="AA39" s="329"/>
    </row>
    <row r="40" spans="2:27" ht="15.75" customHeight="1" x14ac:dyDescent="0.55000000000000004">
      <c r="B40" s="375"/>
      <c r="C40" s="9"/>
      <c r="D40" s="314"/>
      <c r="E40" s="314"/>
      <c r="F40" s="317"/>
      <c r="G40" s="314"/>
      <c r="H40" s="318"/>
      <c r="I40" s="314"/>
      <c r="J40" s="314"/>
      <c r="K40" s="314"/>
      <c r="L40" s="317"/>
      <c r="M40" s="314"/>
      <c r="N40" s="314"/>
      <c r="O40" s="319"/>
      <c r="P40" s="314"/>
      <c r="Q40" s="314"/>
      <c r="R40" s="317"/>
      <c r="S40" s="314"/>
      <c r="T40" s="318"/>
      <c r="U40" s="314"/>
      <c r="V40" s="372" t="str">
        <f>IF(Z19&lt;2, "総合領域科目が不足しています", "")</f>
        <v>総合領域科目が不足しています</v>
      </c>
      <c r="W40" s="373"/>
      <c r="X40" s="373"/>
      <c r="Y40" s="374"/>
      <c r="Z40" s="370"/>
      <c r="AA40" s="329"/>
    </row>
    <row r="41" spans="2:27" ht="9" customHeight="1" x14ac:dyDescent="0.55000000000000004">
      <c r="B41" s="375"/>
      <c r="C41" s="9"/>
      <c r="D41" s="314"/>
      <c r="E41" s="314"/>
      <c r="F41" s="317"/>
      <c r="G41" s="314"/>
      <c r="H41" s="318"/>
      <c r="I41" s="314"/>
      <c r="J41" s="314"/>
      <c r="K41" s="314"/>
      <c r="L41" s="317"/>
      <c r="M41" s="314"/>
      <c r="N41" s="314"/>
      <c r="O41" s="319"/>
      <c r="P41" s="314"/>
      <c r="Q41" s="314"/>
      <c r="R41" s="317"/>
      <c r="S41" s="314"/>
      <c r="T41" s="318"/>
      <c r="U41" s="314"/>
      <c r="V41" s="372"/>
      <c r="W41" s="373"/>
      <c r="X41" s="373"/>
      <c r="Y41" s="374"/>
      <c r="Z41" s="370"/>
      <c r="AA41" s="329"/>
    </row>
    <row r="42" spans="2:27" ht="15.75" customHeight="1" x14ac:dyDescent="0.55000000000000004">
      <c r="B42" s="375"/>
      <c r="C42" s="9"/>
      <c r="D42" s="314"/>
      <c r="E42" s="314"/>
      <c r="F42" s="317"/>
      <c r="G42" s="314"/>
      <c r="H42" s="318"/>
      <c r="I42" s="314"/>
      <c r="J42" s="314"/>
      <c r="K42" s="314"/>
      <c r="L42" s="317"/>
      <c r="M42" s="314"/>
      <c r="N42" s="314"/>
      <c r="O42" s="319"/>
      <c r="P42" s="314"/>
      <c r="Q42" s="314"/>
      <c r="R42" s="317"/>
      <c r="S42" s="256" t="s">
        <v>276</v>
      </c>
      <c r="T42" s="318"/>
      <c r="U42" s="314"/>
      <c r="V42" s="372" t="str">
        <f>IF(AA42=3,"","工学共通必修科目が不足しています")</f>
        <v>工学共通必修科目が不足しています</v>
      </c>
      <c r="W42" s="373"/>
      <c r="X42" s="373"/>
      <c r="Y42" s="374"/>
      <c r="Z42" s="370"/>
      <c r="AA42" s="329">
        <f>COUNTIF(E28,TRUE)*1+COUNTIF(Q28,TRUE)*2</f>
        <v>0</v>
      </c>
    </row>
    <row r="43" spans="2:27" ht="9" customHeight="1" x14ac:dyDescent="0.55000000000000004">
      <c r="B43" s="375"/>
      <c r="C43" s="9"/>
      <c r="D43" s="314"/>
      <c r="E43" s="314"/>
      <c r="F43" s="317"/>
      <c r="G43" s="314"/>
      <c r="H43" s="318"/>
      <c r="I43" s="314"/>
      <c r="J43" s="314"/>
      <c r="K43" s="314"/>
      <c r="L43" s="317"/>
      <c r="M43" s="314"/>
      <c r="N43" s="314"/>
      <c r="O43" s="319"/>
      <c r="P43" s="314"/>
      <c r="Q43" s="314"/>
      <c r="R43" s="317"/>
      <c r="S43" s="256" t="s">
        <v>211</v>
      </c>
      <c r="T43" s="318"/>
      <c r="U43" s="314"/>
      <c r="V43" s="372"/>
      <c r="W43" s="373"/>
      <c r="X43" s="373"/>
      <c r="Y43" s="374"/>
      <c r="Z43" s="370"/>
      <c r="AA43" s="329"/>
    </row>
    <row r="44" spans="2:27" ht="15.75" customHeight="1" x14ac:dyDescent="0.55000000000000004">
      <c r="B44" s="375"/>
      <c r="C44" s="9"/>
      <c r="D44" s="314"/>
      <c r="E44" s="314"/>
      <c r="F44" s="317"/>
      <c r="G44" s="314"/>
      <c r="H44" s="318"/>
      <c r="I44" s="314"/>
      <c r="J44" s="314"/>
      <c r="K44" s="314"/>
      <c r="L44" s="317"/>
      <c r="M44" s="314"/>
      <c r="N44" s="314"/>
      <c r="O44" s="319"/>
      <c r="P44" s="314"/>
      <c r="Q44" s="314"/>
      <c r="R44" s="317"/>
      <c r="S44" s="256" t="s">
        <v>212</v>
      </c>
      <c r="T44" s="318"/>
      <c r="U44" s="314"/>
      <c r="V44" s="372" t="str">
        <f>IF(AND(AA44&gt;=14, AA45&gt;=12),"","総単位数が不足しています")</f>
        <v>総単位数が不足しています</v>
      </c>
      <c r="W44" s="373"/>
      <c r="X44" s="373"/>
      <c r="Y44" s="374"/>
      <c r="Z44" s="370"/>
      <c r="AA44" s="329">
        <f>SUM(Z13,Z15,AB17,Z19)</f>
        <v>0</v>
      </c>
    </row>
    <row r="45" spans="2:27" ht="9" customHeight="1" thickBot="1" x14ac:dyDescent="0.6">
      <c r="B45" s="375"/>
      <c r="C45" s="9"/>
      <c r="D45" s="314"/>
      <c r="E45" s="314"/>
      <c r="F45" s="317"/>
      <c r="G45" s="314"/>
      <c r="H45" s="318"/>
      <c r="I45" s="314"/>
      <c r="J45" s="314"/>
      <c r="K45" s="314"/>
      <c r="L45" s="317"/>
      <c r="M45" s="314"/>
      <c r="N45" s="314"/>
      <c r="O45" s="319"/>
      <c r="P45" s="314"/>
      <c r="Q45" s="314"/>
      <c r="R45" s="317"/>
      <c r="S45" s="307"/>
      <c r="T45" s="318"/>
      <c r="U45" s="314"/>
      <c r="V45" s="385"/>
      <c r="W45" s="386"/>
      <c r="X45" s="386"/>
      <c r="Y45" s="387"/>
      <c r="Z45" s="371"/>
      <c r="AA45" s="329">
        <f>SUM(Z13,Z15,,Z19)</f>
        <v>0</v>
      </c>
    </row>
    <row r="46" spans="2:27" ht="15.75" customHeight="1" x14ac:dyDescent="0.55000000000000004">
      <c r="B46" s="375"/>
      <c r="C46" s="9"/>
      <c r="D46" s="314"/>
      <c r="E46" s="314"/>
      <c r="F46" s="317"/>
      <c r="G46" s="314"/>
      <c r="H46" s="318"/>
      <c r="I46" s="314"/>
      <c r="J46" s="314"/>
      <c r="K46" s="314"/>
      <c r="L46" s="317"/>
      <c r="M46" s="314"/>
      <c r="N46" s="314"/>
      <c r="O46" s="319"/>
      <c r="P46" s="314"/>
      <c r="Q46" s="314"/>
      <c r="R46" s="317"/>
      <c r="S46" s="314"/>
      <c r="T46" s="318"/>
      <c r="U46" s="314"/>
      <c r="V46" s="314"/>
      <c r="W46" s="325"/>
      <c r="X46" s="314"/>
      <c r="Y46" s="314"/>
      <c r="Z46" s="257">
        <f>SUM(AA42,AA44)</f>
        <v>0</v>
      </c>
      <c r="AA46" s="329">
        <f>IF(Z46&gt;=17,17,Z46)</f>
        <v>0</v>
      </c>
    </row>
    <row r="47" spans="2:27" ht="9" customHeight="1" thickBot="1" x14ac:dyDescent="0.6">
      <c r="B47" s="22"/>
      <c r="C47" s="23"/>
      <c r="D47" s="24"/>
      <c r="E47" s="24"/>
      <c r="F47" s="25"/>
      <c r="G47" s="24"/>
      <c r="H47" s="26"/>
      <c r="I47" s="24"/>
      <c r="J47" s="24"/>
      <c r="K47" s="24"/>
      <c r="L47" s="25"/>
      <c r="M47" s="24"/>
      <c r="N47" s="24"/>
      <c r="O47" s="27"/>
      <c r="P47" s="24"/>
      <c r="Q47" s="24"/>
      <c r="R47" s="25"/>
      <c r="S47" s="24"/>
      <c r="T47" s="26"/>
      <c r="U47" s="24"/>
      <c r="V47" s="24"/>
      <c r="W47" s="28"/>
      <c r="X47" s="24"/>
      <c r="Y47" s="24"/>
      <c r="Z47" s="24"/>
      <c r="AA47" s="29"/>
    </row>
    <row r="48" spans="2:27" ht="15.75" customHeight="1" x14ac:dyDescent="0.55000000000000004">
      <c r="B48" t="s">
        <v>334</v>
      </c>
    </row>
    <row r="49" ht="10.5" customHeight="1" x14ac:dyDescent="0.55000000000000004"/>
  </sheetData>
  <sheetProtection algorithmName="SHA-512" hashValue="1bsMl8PSk/EG6TnB1I6gZ5fjTxq/K6iN199izuVIbfywpLiY2DQg+7c13bBUv6OsR3rBhW7+e0mxW54T5Z2APQ==" saltValue="XWVu1iTW7zCUjBpa2/lvwQ==" spinCount="100000" sheet="1" objects="1" scenarios="1"/>
  <dataConsolidate/>
  <mergeCells count="38">
    <mergeCell ref="B3:B5"/>
    <mergeCell ref="C3:AA3"/>
    <mergeCell ref="C4:H4"/>
    <mergeCell ref="I4:N4"/>
    <mergeCell ref="O4:T4"/>
    <mergeCell ref="U4:AA4"/>
    <mergeCell ref="C5:E5"/>
    <mergeCell ref="F5:H5"/>
    <mergeCell ref="I5:K5"/>
    <mergeCell ref="L5:N5"/>
    <mergeCell ref="O5:Q5"/>
    <mergeCell ref="R5:T5"/>
    <mergeCell ref="U5:W5"/>
    <mergeCell ref="X5:AA5"/>
    <mergeCell ref="B7:B46"/>
    <mergeCell ref="Y7:Z7"/>
    <mergeCell ref="Y9:Z9"/>
    <mergeCell ref="D11:R11"/>
    <mergeCell ref="S11:X11"/>
    <mergeCell ref="D13:R13"/>
    <mergeCell ref="D19:R19"/>
    <mergeCell ref="S19:X19"/>
    <mergeCell ref="S13:X13"/>
    <mergeCell ref="D15:R15"/>
    <mergeCell ref="S15:X15"/>
    <mergeCell ref="D17:R17"/>
    <mergeCell ref="S17:X17"/>
    <mergeCell ref="V44:Y45"/>
    <mergeCell ref="Y25:Z25"/>
    <mergeCell ref="V27:Z28"/>
    <mergeCell ref="V29:Z31"/>
    <mergeCell ref="V32:Z33"/>
    <mergeCell ref="V34:Y35"/>
    <mergeCell ref="Z34:Z45"/>
    <mergeCell ref="V36:Y37"/>
    <mergeCell ref="V38:Y39"/>
    <mergeCell ref="V40:Y41"/>
    <mergeCell ref="V42:Y43"/>
  </mergeCells>
  <phoneticPr fontId="1"/>
  <dataValidations count="3">
    <dataValidation type="list" allowBlank="1" showInputMessage="1" showErrorMessage="1" sqref="Z13 Z15 Z19" xr:uid="{00000000-0002-0000-0100-000000000000}">
      <formula1>"0,2,4,6,8,10,12"</formula1>
    </dataValidation>
    <dataValidation type="list" allowBlank="1" showInputMessage="1" showErrorMessage="1" sqref="Z11" xr:uid="{00000000-0002-0000-0100-000001000000}">
      <formula1>"0,2単位以上"</formula1>
    </dataValidation>
    <dataValidation type="list" allowBlank="1" showInputMessage="1" showErrorMessage="1" sqref="Z17" xr:uid="{00000000-0002-0000-0100-000002000000}">
      <formula1>"0,1,2,2単位以上"</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7">
              <controlPr locked="0" defaultSize="0" autoFill="0" autoLine="0" autoPict="0">
                <anchor moveWithCells="1">
                  <from>
                    <xdr:col>2</xdr:col>
                    <xdr:colOff>127000</xdr:colOff>
                    <xdr:row>26</xdr:row>
                    <xdr:rowOff>107950</xdr:rowOff>
                  </from>
                  <to>
                    <xdr:col>3</xdr:col>
                    <xdr:colOff>279400</xdr:colOff>
                    <xdr:row>28</xdr:row>
                    <xdr:rowOff>31750</xdr:rowOff>
                  </to>
                </anchor>
              </controlPr>
            </control>
          </mc:Choice>
        </mc:AlternateContent>
        <mc:AlternateContent xmlns:mc="http://schemas.openxmlformats.org/markup-compatibility/2006">
          <mc:Choice Requires="x14">
            <control shapeId="14338" r:id="rId5" name="チェック 8">
              <controlPr locked="0" defaultSize="0" autoFill="0" autoLine="0" autoPict="0">
                <anchor moveWithCells="1">
                  <from>
                    <xdr:col>11</xdr:col>
                    <xdr:colOff>127000</xdr:colOff>
                    <xdr:row>26</xdr:row>
                    <xdr:rowOff>107950</xdr:rowOff>
                  </from>
                  <to>
                    <xdr:col>12</xdr:col>
                    <xdr:colOff>222250</xdr:colOff>
                    <xdr:row>28</xdr:row>
                    <xdr:rowOff>31750</xdr:rowOff>
                  </to>
                </anchor>
              </controlPr>
            </control>
          </mc:Choice>
        </mc:AlternateContent>
        <mc:AlternateContent xmlns:mc="http://schemas.openxmlformats.org/markup-compatibility/2006">
          <mc:Choice Requires="x14">
            <control shapeId="14339" r:id="rId6" name="チェック 11">
              <controlPr locked="0" defaultSize="0" autoFill="0" autoLine="0" autoPict="0">
                <anchor moveWithCells="1">
                  <from>
                    <xdr:col>15</xdr:col>
                    <xdr:colOff>12700</xdr:colOff>
                    <xdr:row>19</xdr:row>
                    <xdr:rowOff>95250</xdr:rowOff>
                  </from>
                  <to>
                    <xdr:col>15</xdr:col>
                    <xdr:colOff>241300</xdr:colOff>
                    <xdr:row>21</xdr:row>
                    <xdr:rowOff>31750</xdr:rowOff>
                  </to>
                </anchor>
              </controlPr>
            </control>
          </mc:Choice>
        </mc:AlternateContent>
        <mc:AlternateContent xmlns:mc="http://schemas.openxmlformats.org/markup-compatibility/2006">
          <mc:Choice Requires="x14">
            <control shapeId="14340" r:id="rId7" name="チェック 12">
              <controlPr locked="0" defaultSize="0" autoFill="0" autoLine="0" autoPict="0">
                <anchor moveWithCells="1">
                  <from>
                    <xdr:col>18</xdr:col>
                    <xdr:colOff>12700</xdr:colOff>
                    <xdr:row>19</xdr:row>
                    <xdr:rowOff>95250</xdr:rowOff>
                  </from>
                  <to>
                    <xdr:col>18</xdr:col>
                    <xdr:colOff>241300</xdr:colOff>
                    <xdr:row>21</xdr:row>
                    <xdr:rowOff>31750</xdr:rowOff>
                  </to>
                </anchor>
              </controlPr>
            </control>
          </mc:Choice>
        </mc:AlternateContent>
        <mc:AlternateContent xmlns:mc="http://schemas.openxmlformats.org/markup-compatibility/2006">
          <mc:Choice Requires="x14">
            <control shapeId="14341" r:id="rId8" name="チェック 13">
              <controlPr locked="0" defaultSize="0" autoFill="0" autoLine="0" autoPict="0">
                <anchor moveWithCells="1">
                  <from>
                    <xdr:col>15</xdr:col>
                    <xdr:colOff>12700</xdr:colOff>
                    <xdr:row>21</xdr:row>
                    <xdr:rowOff>95250</xdr:rowOff>
                  </from>
                  <to>
                    <xdr:col>15</xdr:col>
                    <xdr:colOff>222250</xdr:colOff>
                    <xdr:row>23</xdr:row>
                    <xdr:rowOff>31750</xdr:rowOff>
                  </to>
                </anchor>
              </controlPr>
            </control>
          </mc:Choice>
        </mc:AlternateContent>
        <mc:AlternateContent xmlns:mc="http://schemas.openxmlformats.org/markup-compatibility/2006">
          <mc:Choice Requires="x14">
            <control shapeId="14342" r:id="rId9" name="チェック 14">
              <controlPr locked="0" defaultSize="0" autoFill="0" autoLine="0" autoPict="0">
                <anchor moveWithCells="1">
                  <from>
                    <xdr:col>17</xdr:col>
                    <xdr:colOff>127000</xdr:colOff>
                    <xdr:row>21</xdr:row>
                    <xdr:rowOff>95250</xdr:rowOff>
                  </from>
                  <to>
                    <xdr:col>18</xdr:col>
                    <xdr:colOff>190500</xdr:colOff>
                    <xdr:row>23</xdr:row>
                    <xdr:rowOff>31750</xdr:rowOff>
                  </to>
                </anchor>
              </controlPr>
            </control>
          </mc:Choice>
        </mc:AlternateContent>
        <mc:AlternateContent xmlns:mc="http://schemas.openxmlformats.org/markup-compatibility/2006">
          <mc:Choice Requires="x14">
            <control shapeId="14343" r:id="rId10" name="Check Box 7">
              <controlPr locked="0" defaultSize="0" autoFill="0" autoLine="0" autoPict="0">
                <anchor moveWithCells="1">
                  <from>
                    <xdr:col>21</xdr:col>
                    <xdr:colOff>12700</xdr:colOff>
                    <xdr:row>19</xdr:row>
                    <xdr:rowOff>95250</xdr:rowOff>
                  </from>
                  <to>
                    <xdr:col>21</xdr:col>
                    <xdr:colOff>241300</xdr:colOff>
                    <xdr:row>21</xdr:row>
                    <xdr:rowOff>31750</xdr:rowOff>
                  </to>
                </anchor>
              </controlPr>
            </control>
          </mc:Choice>
        </mc:AlternateContent>
        <mc:AlternateContent xmlns:mc="http://schemas.openxmlformats.org/markup-compatibility/2006">
          <mc:Choice Requires="x14">
            <control shapeId="14344" r:id="rId11" name="Check Box 8">
              <controlPr locked="0" defaultSize="0" autoFill="0" autoLine="0" autoPict="0">
                <anchor moveWithCells="1">
                  <from>
                    <xdr:col>21</xdr:col>
                    <xdr:colOff>12700</xdr:colOff>
                    <xdr:row>21</xdr:row>
                    <xdr:rowOff>95250</xdr:rowOff>
                  </from>
                  <to>
                    <xdr:col>21</xdr:col>
                    <xdr:colOff>241300</xdr:colOff>
                    <xdr:row>23</xdr:row>
                    <xdr:rowOff>31750</xdr:rowOff>
                  </to>
                </anchor>
              </controlPr>
            </control>
          </mc:Choice>
        </mc:AlternateContent>
        <mc:AlternateContent xmlns:mc="http://schemas.openxmlformats.org/markup-compatibility/2006">
          <mc:Choice Requires="x14">
            <control shapeId="14345" r:id="rId12" name="Check Box 9">
              <controlPr locked="0" defaultSize="0" autoFill="0" autoLine="0" autoPict="0">
                <anchor moveWithCells="1">
                  <from>
                    <xdr:col>18</xdr:col>
                    <xdr:colOff>12700</xdr:colOff>
                    <xdr:row>23</xdr:row>
                    <xdr:rowOff>95250</xdr:rowOff>
                  </from>
                  <to>
                    <xdr:col>18</xdr:col>
                    <xdr:colOff>241300</xdr:colOff>
                    <xdr:row>25</xdr:row>
                    <xdr:rowOff>31750</xdr:rowOff>
                  </to>
                </anchor>
              </controlPr>
            </control>
          </mc:Choice>
        </mc:AlternateContent>
        <mc:AlternateContent xmlns:mc="http://schemas.openxmlformats.org/markup-compatibility/2006">
          <mc:Choice Requires="x14">
            <control shapeId="14346" r:id="rId13" name="Check Box 10">
              <controlPr locked="0" defaultSize="0" autoFill="0" autoLine="0" autoPict="0">
                <anchor moveWithCells="1">
                  <from>
                    <xdr:col>21</xdr:col>
                    <xdr:colOff>12700</xdr:colOff>
                    <xdr:row>23</xdr:row>
                    <xdr:rowOff>95250</xdr:rowOff>
                  </from>
                  <to>
                    <xdr:col>21</xdr:col>
                    <xdr:colOff>241300</xdr:colOff>
                    <xdr:row>25</xdr:row>
                    <xdr:rowOff>31750</xdr:rowOff>
                  </to>
                </anchor>
              </controlPr>
            </control>
          </mc:Choice>
        </mc:AlternateContent>
        <mc:AlternateContent xmlns:mc="http://schemas.openxmlformats.org/markup-compatibility/2006">
          <mc:Choice Requires="x14">
            <control shapeId="14347" r:id="rId14" name="Check Box 11">
              <controlPr locked="0" defaultSize="0" autoFill="0" autoLine="0" autoPict="0">
                <anchor moveWithCells="1">
                  <from>
                    <xdr:col>24</xdr:col>
                    <xdr:colOff>12700</xdr:colOff>
                    <xdr:row>23</xdr:row>
                    <xdr:rowOff>95250</xdr:rowOff>
                  </from>
                  <to>
                    <xdr:col>24</xdr:col>
                    <xdr:colOff>241300</xdr:colOff>
                    <xdr:row>25</xdr:row>
                    <xdr:rowOff>31750</xdr:rowOff>
                  </to>
                </anchor>
              </controlPr>
            </control>
          </mc:Choice>
        </mc:AlternateContent>
        <mc:AlternateContent xmlns:mc="http://schemas.openxmlformats.org/markup-compatibility/2006">
          <mc:Choice Requires="x14">
            <control shapeId="14349" r:id="rId15" name="Check Box 13">
              <controlPr locked="0" defaultSize="0" autoFill="0" autoLine="0" autoPict="0">
                <anchor moveWithCells="1">
                  <from>
                    <xdr:col>6</xdr:col>
                    <xdr:colOff>12700</xdr:colOff>
                    <xdr:row>21</xdr:row>
                    <xdr:rowOff>95250</xdr:rowOff>
                  </from>
                  <to>
                    <xdr:col>6</xdr:col>
                    <xdr:colOff>222250</xdr:colOff>
                    <xdr:row>23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46"/>
  <sheetViews>
    <sheetView showGridLines="0" zoomScale="78" zoomScaleNormal="78" workbookViewId="0">
      <selection activeCell="V37" sqref="V37:Y38"/>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96" t="s">
        <v>8</v>
      </c>
      <c r="C3" s="399" t="s">
        <v>1</v>
      </c>
      <c r="D3" s="399"/>
      <c r="E3" s="399"/>
      <c r="F3" s="399"/>
      <c r="G3" s="399"/>
      <c r="H3" s="399"/>
      <c r="I3" s="399"/>
      <c r="J3" s="399"/>
      <c r="K3" s="399"/>
      <c r="L3" s="399"/>
      <c r="M3" s="399"/>
      <c r="N3" s="399"/>
      <c r="O3" s="399"/>
      <c r="P3" s="399"/>
      <c r="Q3" s="399"/>
      <c r="R3" s="399"/>
      <c r="S3" s="399"/>
      <c r="T3" s="399"/>
      <c r="U3" s="399"/>
      <c r="V3" s="399"/>
      <c r="W3" s="399"/>
      <c r="X3" s="399"/>
      <c r="Y3" s="399"/>
      <c r="Z3" s="399"/>
      <c r="AA3" s="400"/>
    </row>
    <row r="4" spans="2:27" ht="16.5" customHeight="1" x14ac:dyDescent="0.55000000000000004">
      <c r="B4" s="397"/>
      <c r="C4" s="401" t="s">
        <v>2</v>
      </c>
      <c r="D4" s="402"/>
      <c r="E4" s="402"/>
      <c r="F4" s="402"/>
      <c r="G4" s="402"/>
      <c r="H4" s="402"/>
      <c r="I4" s="402" t="s">
        <v>3</v>
      </c>
      <c r="J4" s="402"/>
      <c r="K4" s="402"/>
      <c r="L4" s="402"/>
      <c r="M4" s="402"/>
      <c r="N4" s="402"/>
      <c r="O4" s="402" t="s">
        <v>4</v>
      </c>
      <c r="P4" s="402"/>
      <c r="Q4" s="402"/>
      <c r="R4" s="402"/>
      <c r="S4" s="402"/>
      <c r="T4" s="402"/>
      <c r="U4" s="402" t="s">
        <v>5</v>
      </c>
      <c r="V4" s="402"/>
      <c r="W4" s="402"/>
      <c r="X4" s="402"/>
      <c r="Y4" s="402"/>
      <c r="Z4" s="402"/>
      <c r="AA4" s="403"/>
    </row>
    <row r="5" spans="2:27" ht="16.5" customHeight="1" thickBot="1" x14ac:dyDescent="0.6">
      <c r="B5" s="398"/>
      <c r="C5" s="404" t="s">
        <v>6</v>
      </c>
      <c r="D5" s="405"/>
      <c r="E5" s="405"/>
      <c r="F5" s="406" t="s">
        <v>7</v>
      </c>
      <c r="G5" s="405"/>
      <c r="H5" s="407"/>
      <c r="I5" s="405" t="s">
        <v>6</v>
      </c>
      <c r="J5" s="405"/>
      <c r="K5" s="405"/>
      <c r="L5" s="406" t="s">
        <v>7</v>
      </c>
      <c r="M5" s="405"/>
      <c r="N5" s="405"/>
      <c r="O5" s="408" t="s">
        <v>6</v>
      </c>
      <c r="P5" s="405"/>
      <c r="Q5" s="405"/>
      <c r="R5" s="406" t="s">
        <v>7</v>
      </c>
      <c r="S5" s="405"/>
      <c r="T5" s="407"/>
      <c r="U5" s="405" t="s">
        <v>6</v>
      </c>
      <c r="V5" s="405"/>
      <c r="W5" s="409"/>
      <c r="X5" s="405" t="s">
        <v>7</v>
      </c>
      <c r="Y5" s="405"/>
      <c r="Z5" s="405"/>
      <c r="AA5" s="410"/>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375" t="s">
        <v>288</v>
      </c>
      <c r="C7" s="9"/>
      <c r="F7" s="5"/>
      <c r="H7" s="6"/>
      <c r="I7" s="7"/>
      <c r="J7" s="2"/>
      <c r="K7" s="8"/>
      <c r="N7" s="2"/>
      <c r="O7" s="7"/>
      <c r="P7" s="2"/>
      <c r="Q7" s="2"/>
      <c r="R7" s="5"/>
      <c r="S7" s="2"/>
      <c r="T7" s="6"/>
      <c r="U7" s="2"/>
      <c r="V7" s="33" t="s">
        <v>59</v>
      </c>
      <c r="W7" s="35"/>
      <c r="X7" s="36"/>
      <c r="Y7" s="411" t="s">
        <v>61</v>
      </c>
      <c r="Z7" s="412"/>
      <c r="AA7" s="3"/>
    </row>
    <row r="8" spans="2:27" ht="10.5" customHeight="1" x14ac:dyDescent="0.55000000000000004">
      <c r="B8" s="375"/>
      <c r="C8" s="9"/>
      <c r="F8" s="5"/>
      <c r="G8" s="2"/>
      <c r="H8" s="2"/>
      <c r="I8" s="7"/>
      <c r="J8" s="2"/>
      <c r="K8" s="8"/>
      <c r="N8" s="2"/>
      <c r="O8" s="7"/>
      <c r="P8" s="2"/>
      <c r="Q8" s="2"/>
      <c r="R8" s="5"/>
      <c r="S8" s="2"/>
      <c r="T8" s="6"/>
      <c r="U8" s="2"/>
      <c r="V8" s="37"/>
      <c r="W8" s="38"/>
      <c r="X8" s="37"/>
      <c r="Y8" s="37"/>
      <c r="Z8" s="37"/>
      <c r="AA8" s="3"/>
    </row>
    <row r="9" spans="2:27" ht="15.75" customHeight="1" x14ac:dyDescent="0.55000000000000004">
      <c r="B9" s="375"/>
      <c r="C9" s="9"/>
      <c r="D9" s="70" t="s">
        <v>55</v>
      </c>
      <c r="E9" s="293" t="b">
        <v>0</v>
      </c>
      <c r="F9" s="73"/>
      <c r="G9" s="70" t="s">
        <v>69</v>
      </c>
      <c r="H9" s="290" t="b">
        <v>0</v>
      </c>
      <c r="I9" s="204"/>
      <c r="J9" s="72"/>
      <c r="K9" s="2"/>
      <c r="L9" s="5"/>
      <c r="M9" s="2"/>
      <c r="N9" s="2"/>
      <c r="O9" s="7"/>
      <c r="P9" s="2"/>
      <c r="Q9" s="2"/>
      <c r="R9" s="5"/>
      <c r="S9" s="2"/>
      <c r="T9" s="6"/>
      <c r="U9" s="2"/>
      <c r="V9" s="34" t="s">
        <v>60</v>
      </c>
      <c r="W9" s="38"/>
      <c r="X9" s="30"/>
      <c r="Y9" s="431" t="s">
        <v>62</v>
      </c>
      <c r="Z9" s="432"/>
      <c r="AA9" s="3"/>
    </row>
    <row r="10" spans="2:27" ht="10.5" customHeight="1" x14ac:dyDescent="0.55000000000000004">
      <c r="B10" s="375"/>
      <c r="C10" s="9"/>
      <c r="D10" s="72"/>
      <c r="E10" s="293"/>
      <c r="F10" s="73"/>
      <c r="G10" s="72"/>
      <c r="H10" s="294"/>
      <c r="I10" s="72"/>
      <c r="J10" s="72"/>
      <c r="K10" s="252"/>
      <c r="L10" s="5"/>
      <c r="M10" s="2"/>
      <c r="N10" s="2"/>
      <c r="O10" s="7"/>
      <c r="P10" s="2"/>
      <c r="Q10" s="2"/>
      <c r="R10" s="5"/>
      <c r="S10" s="2"/>
      <c r="T10" s="6"/>
      <c r="U10" s="2"/>
      <c r="V10" s="37"/>
      <c r="W10" s="38"/>
      <c r="X10" s="37"/>
      <c r="Y10" s="37"/>
      <c r="Z10" s="37"/>
      <c r="AA10" s="3"/>
    </row>
    <row r="11" spans="2:27" ht="15.75" customHeight="1" x14ac:dyDescent="0.55000000000000004">
      <c r="B11" s="375"/>
      <c r="C11" s="9"/>
      <c r="D11" s="70" t="s">
        <v>57</v>
      </c>
      <c r="E11" s="293" t="b">
        <v>0</v>
      </c>
      <c r="F11" s="73"/>
      <c r="G11" s="70" t="s">
        <v>64</v>
      </c>
      <c r="H11" s="294" t="b">
        <v>0</v>
      </c>
      <c r="I11" s="72"/>
      <c r="J11" s="70" t="s">
        <v>71</v>
      </c>
      <c r="K11" s="290" t="b">
        <v>0</v>
      </c>
      <c r="L11" s="5"/>
      <c r="M11" s="70" t="s">
        <v>72</v>
      </c>
      <c r="N11" s="290" t="b">
        <v>0</v>
      </c>
      <c r="O11" s="7"/>
      <c r="P11" s="2"/>
      <c r="Q11" s="2"/>
      <c r="R11" s="5"/>
      <c r="T11" s="6"/>
      <c r="U11" s="2"/>
      <c r="V11" s="39" t="s">
        <v>63</v>
      </c>
      <c r="W11" s="38"/>
      <c r="X11" s="37"/>
      <c r="Y11" s="37"/>
      <c r="Z11" s="37"/>
      <c r="AA11" s="3"/>
    </row>
    <row r="12" spans="2:27" ht="10.5" customHeight="1" x14ac:dyDescent="0.55000000000000004">
      <c r="B12" s="375"/>
      <c r="C12" s="9"/>
      <c r="D12" s="72"/>
      <c r="E12" s="293"/>
      <c r="F12" s="73"/>
      <c r="G12" s="72"/>
      <c r="H12" s="294"/>
      <c r="I12" s="72"/>
      <c r="J12" s="72"/>
      <c r="K12" s="290"/>
      <c r="L12" s="5"/>
      <c r="M12" s="2"/>
      <c r="N12" s="290"/>
      <c r="O12" s="7"/>
      <c r="P12" s="2"/>
      <c r="Q12" s="2"/>
      <c r="R12" s="5"/>
      <c r="S12" s="2"/>
      <c r="T12" s="6"/>
      <c r="U12" s="2"/>
      <c r="V12" s="37"/>
      <c r="W12" s="38"/>
      <c r="X12" s="37"/>
      <c r="Y12" s="37"/>
      <c r="Z12" s="37"/>
      <c r="AA12" s="3"/>
    </row>
    <row r="13" spans="2:27" ht="15.75" customHeight="1" x14ac:dyDescent="0.55000000000000004">
      <c r="B13" s="375"/>
      <c r="C13" s="9"/>
      <c r="D13" s="71" t="s">
        <v>56</v>
      </c>
      <c r="E13" s="293" t="b">
        <v>0</v>
      </c>
      <c r="F13" s="73"/>
      <c r="G13" s="71" t="s">
        <v>333</v>
      </c>
      <c r="H13" s="294" t="b">
        <v>0</v>
      </c>
      <c r="I13" s="72"/>
      <c r="K13" s="295"/>
      <c r="L13" s="5"/>
      <c r="N13" s="290"/>
      <c r="O13" s="7"/>
      <c r="P13" s="2"/>
      <c r="Q13" s="2"/>
      <c r="R13" s="5"/>
      <c r="T13" s="6"/>
      <c r="U13" s="2"/>
      <c r="V13" s="2"/>
      <c r="W13" s="8"/>
      <c r="X13" s="2"/>
      <c r="Y13" s="2"/>
      <c r="Z13" s="2"/>
      <c r="AA13" s="3"/>
    </row>
    <row r="14" spans="2:27" ht="10.5" customHeight="1" x14ac:dyDescent="0.55000000000000004">
      <c r="B14" s="375"/>
      <c r="C14" s="9"/>
      <c r="D14" s="72"/>
      <c r="E14" s="293"/>
      <c r="F14" s="73"/>
      <c r="G14" s="72"/>
      <c r="H14" s="294"/>
      <c r="I14" s="72"/>
      <c r="J14" s="72"/>
      <c r="K14" s="290"/>
      <c r="L14" s="5"/>
      <c r="M14" s="2"/>
      <c r="N14" s="290"/>
      <c r="O14" s="7"/>
      <c r="P14" s="2"/>
      <c r="Q14" s="2"/>
      <c r="R14" s="5"/>
      <c r="S14" s="2"/>
      <c r="T14" s="6"/>
      <c r="U14" s="2"/>
      <c r="V14" s="2"/>
      <c r="W14" s="8"/>
      <c r="X14" s="2"/>
      <c r="Y14" s="2"/>
      <c r="Z14" s="2"/>
      <c r="AA14" s="3"/>
    </row>
    <row r="15" spans="2:27" ht="15.75" customHeight="1" x14ac:dyDescent="0.55000000000000004">
      <c r="B15" s="375"/>
      <c r="C15" s="9"/>
      <c r="D15" s="71" t="s">
        <v>58</v>
      </c>
      <c r="E15" s="293" t="b">
        <v>0</v>
      </c>
      <c r="F15" s="73"/>
      <c r="H15" s="294" t="b">
        <v>0</v>
      </c>
      <c r="I15" s="72"/>
      <c r="J15" s="72"/>
      <c r="K15" s="290"/>
      <c r="L15" s="5"/>
      <c r="M15" s="2"/>
      <c r="N15" s="290"/>
      <c r="O15" s="7"/>
      <c r="P15" s="2"/>
      <c r="Q15" s="2"/>
      <c r="R15" s="5"/>
      <c r="S15" s="2"/>
      <c r="T15" s="6"/>
      <c r="U15" s="2"/>
      <c r="V15" s="2"/>
      <c r="W15" s="8"/>
      <c r="X15" s="2"/>
      <c r="Y15" s="2"/>
      <c r="Z15" s="2"/>
      <c r="AA15" s="3"/>
    </row>
    <row r="16" spans="2:27" ht="10.5" customHeight="1" x14ac:dyDescent="0.55000000000000004">
      <c r="B16" s="375"/>
      <c r="C16" s="9"/>
      <c r="D16" s="72"/>
      <c r="E16" s="293"/>
      <c r="F16" s="73"/>
      <c r="G16" s="72"/>
      <c r="H16" s="294"/>
      <c r="I16" s="72"/>
      <c r="J16" s="72"/>
      <c r="K16" s="290"/>
      <c r="L16" s="5"/>
      <c r="M16" s="2"/>
      <c r="N16" s="290"/>
      <c r="O16" s="7"/>
      <c r="P16" s="2"/>
      <c r="Q16" s="2"/>
      <c r="R16" s="5"/>
      <c r="S16" s="2"/>
      <c r="T16" s="6"/>
      <c r="U16" s="2"/>
      <c r="V16" s="2"/>
      <c r="W16" s="8"/>
      <c r="X16" s="2"/>
      <c r="Y16" s="2"/>
      <c r="Z16" s="2"/>
      <c r="AA16" s="3"/>
    </row>
    <row r="17" spans="2:27" ht="15.75" customHeight="1" x14ac:dyDescent="0.55000000000000004">
      <c r="B17" s="375"/>
      <c r="C17" s="9"/>
      <c r="D17" s="71" t="s">
        <v>65</v>
      </c>
      <c r="E17" s="293"/>
      <c r="F17" s="73"/>
      <c r="G17" s="71" t="s">
        <v>66</v>
      </c>
      <c r="H17" s="294" t="b">
        <v>0</v>
      </c>
      <c r="I17" s="72"/>
      <c r="J17" s="72"/>
      <c r="K17" s="290"/>
      <c r="L17" s="5"/>
      <c r="M17" s="2"/>
      <c r="N17" s="290"/>
      <c r="O17" s="7"/>
      <c r="P17" s="2"/>
      <c r="Q17" s="2"/>
      <c r="R17" s="5"/>
      <c r="S17" s="2"/>
      <c r="T17" s="6"/>
      <c r="U17" s="2"/>
      <c r="V17" s="2"/>
      <c r="W17" s="8"/>
      <c r="X17" s="2"/>
      <c r="Y17" s="2"/>
      <c r="Z17" s="2"/>
      <c r="AA17" s="3"/>
    </row>
    <row r="18" spans="2:27" ht="10.5" customHeight="1" x14ac:dyDescent="0.55000000000000004">
      <c r="B18" s="375"/>
      <c r="C18" s="9"/>
      <c r="D18" s="72"/>
      <c r="E18" s="293"/>
      <c r="F18" s="73"/>
      <c r="G18" s="72"/>
      <c r="H18" s="294"/>
      <c r="I18" s="72"/>
      <c r="J18" s="72"/>
      <c r="K18" s="290"/>
      <c r="L18" s="5"/>
      <c r="M18" s="2"/>
      <c r="N18" s="290"/>
      <c r="O18" s="7"/>
      <c r="P18" s="2"/>
      <c r="Q18" s="2"/>
      <c r="R18" s="5"/>
      <c r="S18" s="2"/>
      <c r="T18" s="6"/>
      <c r="U18" s="2"/>
      <c r="V18" s="2"/>
      <c r="W18" s="8"/>
      <c r="X18" s="2"/>
      <c r="Y18" s="2"/>
      <c r="Z18" s="2"/>
      <c r="AA18" s="3"/>
    </row>
    <row r="19" spans="2:27" ht="15.75" customHeight="1" x14ac:dyDescent="0.55000000000000004">
      <c r="B19" s="375"/>
      <c r="C19" s="9"/>
      <c r="E19" s="258"/>
      <c r="F19" s="73"/>
      <c r="G19" s="71" t="s">
        <v>67</v>
      </c>
      <c r="H19" s="294" t="b">
        <v>0</v>
      </c>
      <c r="I19" s="72"/>
      <c r="J19" s="72"/>
      <c r="K19" s="290"/>
      <c r="L19" s="5"/>
      <c r="M19" s="2"/>
      <c r="N19" s="290"/>
      <c r="O19" s="7"/>
      <c r="P19" s="2"/>
      <c r="Q19" s="2"/>
      <c r="R19" s="5"/>
      <c r="S19" s="206" t="s">
        <v>236</v>
      </c>
      <c r="T19" s="291" t="b">
        <v>0</v>
      </c>
      <c r="U19" s="2"/>
      <c r="V19" s="2"/>
      <c r="W19" s="8"/>
      <c r="X19" s="2"/>
      <c r="Y19" s="2"/>
      <c r="Z19" s="2"/>
      <c r="AA19" s="3"/>
    </row>
    <row r="20" spans="2:27" ht="10.5" customHeight="1" x14ac:dyDescent="0.55000000000000004">
      <c r="B20" s="375"/>
      <c r="C20" s="9"/>
      <c r="D20" s="72"/>
      <c r="E20" s="72"/>
      <c r="F20" s="73"/>
      <c r="G20" s="72"/>
      <c r="H20" s="294"/>
      <c r="I20" s="72"/>
      <c r="J20" s="72"/>
      <c r="K20" s="290"/>
      <c r="L20" s="5"/>
      <c r="M20" s="2"/>
      <c r="N20" s="290"/>
      <c r="O20" s="7"/>
      <c r="P20" s="2"/>
      <c r="Q20" s="2"/>
      <c r="R20" s="5"/>
      <c r="S20" s="2"/>
      <c r="T20" s="6"/>
      <c r="U20" s="2"/>
      <c r="V20" s="2"/>
      <c r="W20" s="8"/>
      <c r="X20" s="2"/>
      <c r="Y20" s="2"/>
      <c r="Z20" s="2"/>
      <c r="AA20" s="3"/>
    </row>
    <row r="21" spans="2:27" ht="15.75" customHeight="1" x14ac:dyDescent="0.55000000000000004">
      <c r="B21" s="375"/>
      <c r="C21" s="9"/>
      <c r="D21" s="72"/>
      <c r="E21" s="72"/>
      <c r="F21" s="73"/>
      <c r="G21" s="67" t="s">
        <v>68</v>
      </c>
      <c r="H21" s="294" t="b">
        <v>0</v>
      </c>
      <c r="I21" s="72"/>
      <c r="J21" s="72"/>
      <c r="K21" s="290"/>
      <c r="L21" s="5"/>
      <c r="N21" s="290"/>
      <c r="O21" s="7"/>
      <c r="P21" s="2"/>
      <c r="Q21" s="2"/>
      <c r="R21" s="5"/>
      <c r="S21" s="2"/>
      <c r="T21" s="6"/>
      <c r="U21" s="2"/>
      <c r="V21" s="2"/>
      <c r="W21" s="8"/>
      <c r="X21" s="2"/>
      <c r="Y21" s="2"/>
      <c r="Z21" s="2"/>
      <c r="AA21" s="3"/>
    </row>
    <row r="22" spans="2:27" ht="10.5" customHeight="1" x14ac:dyDescent="0.55000000000000004">
      <c r="B22" s="375"/>
      <c r="C22" s="9"/>
      <c r="D22" s="72"/>
      <c r="E22" s="72"/>
      <c r="F22" s="73"/>
      <c r="G22" s="72"/>
      <c r="H22" s="294"/>
      <c r="I22" s="72"/>
      <c r="J22" s="72"/>
      <c r="K22" s="290"/>
      <c r="L22" s="5"/>
      <c r="M22" s="2"/>
      <c r="N22" s="290"/>
      <c r="O22" s="7"/>
      <c r="P22" s="2"/>
      <c r="Q22" s="2"/>
      <c r="R22" s="5"/>
      <c r="S22" s="2"/>
      <c r="T22" s="6"/>
      <c r="U22" s="2"/>
      <c r="V22" s="2"/>
      <c r="W22" s="8"/>
      <c r="X22" s="2"/>
      <c r="Y22" s="2"/>
      <c r="Z22" s="2"/>
      <c r="AA22" s="3"/>
    </row>
    <row r="23" spans="2:27" ht="15.75" customHeight="1" x14ac:dyDescent="0.55000000000000004">
      <c r="B23" s="375"/>
      <c r="C23" s="9"/>
      <c r="D23" s="72"/>
      <c r="E23" s="72"/>
      <c r="F23" s="73"/>
      <c r="G23" s="86" t="s">
        <v>164</v>
      </c>
      <c r="H23" s="294" t="b">
        <v>0</v>
      </c>
      <c r="I23" s="72"/>
      <c r="J23" s="81" t="s">
        <v>70</v>
      </c>
      <c r="K23" s="290" t="b">
        <v>0</v>
      </c>
      <c r="L23" s="5"/>
      <c r="M23" s="197" t="s">
        <v>75</v>
      </c>
      <c r="N23" s="290" t="b">
        <v>0</v>
      </c>
      <c r="O23" s="7"/>
      <c r="P23" s="2"/>
      <c r="Q23" s="2"/>
      <c r="R23" s="5"/>
      <c r="S23" s="2"/>
      <c r="T23" s="6"/>
      <c r="U23" s="2"/>
      <c r="V23" s="2"/>
      <c r="W23" s="8"/>
      <c r="X23" s="2"/>
      <c r="Y23" s="2"/>
      <c r="Z23" s="2"/>
      <c r="AA23" s="3"/>
    </row>
    <row r="24" spans="2:27" ht="10.5" customHeight="1" x14ac:dyDescent="0.55000000000000004">
      <c r="B24" s="375"/>
      <c r="C24" s="9"/>
      <c r="D24" s="2"/>
      <c r="E24" s="2"/>
      <c r="F24" s="5"/>
      <c r="G24" s="2"/>
      <c r="H24" s="254"/>
      <c r="I24" s="2"/>
      <c r="J24" s="2"/>
      <c r="K24" s="252"/>
      <c r="L24" s="5"/>
      <c r="M24" s="2"/>
      <c r="N24" s="252"/>
      <c r="O24" s="7"/>
      <c r="P24" s="2"/>
      <c r="Q24" s="2"/>
      <c r="R24" s="5"/>
      <c r="S24" s="2"/>
      <c r="T24" s="6"/>
      <c r="U24" s="2"/>
      <c r="V24" s="2"/>
      <c r="W24" s="8"/>
      <c r="X24" s="2"/>
      <c r="Y24" s="2"/>
      <c r="Z24" s="2"/>
      <c r="AA24" s="3"/>
    </row>
    <row r="25" spans="2:27" ht="15.75" customHeight="1" x14ac:dyDescent="0.55000000000000004">
      <c r="B25" s="375"/>
      <c r="C25" s="9"/>
      <c r="D25" s="2"/>
      <c r="E25" s="2"/>
      <c r="F25" s="5"/>
      <c r="H25" s="6"/>
      <c r="I25" s="2"/>
      <c r="K25" s="2"/>
      <c r="L25" s="5"/>
      <c r="M25" s="2"/>
      <c r="N25" s="2"/>
      <c r="O25" s="7"/>
      <c r="P25" s="2"/>
      <c r="Q25" s="2"/>
      <c r="R25" s="5"/>
      <c r="T25" s="6"/>
      <c r="U25" s="2"/>
      <c r="V25" s="2"/>
      <c r="W25" s="8"/>
      <c r="X25" s="2"/>
      <c r="Y25" s="2"/>
      <c r="Z25" s="2"/>
      <c r="AA25" s="3"/>
    </row>
    <row r="26" spans="2:27" ht="10.5" customHeight="1" x14ac:dyDescent="0.55000000000000004">
      <c r="B26" s="375"/>
      <c r="C26" s="9"/>
      <c r="D26" s="2"/>
      <c r="E26" s="2"/>
      <c r="F26" s="5"/>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thickBot="1" x14ac:dyDescent="0.6">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390" t="s">
        <v>73</v>
      </c>
      <c r="W30" s="391"/>
      <c r="X30" s="391"/>
      <c r="Y30" s="391"/>
      <c r="Z30" s="392"/>
      <c r="AA30" s="208"/>
    </row>
    <row r="31" spans="2:27" ht="15.75" customHeight="1" x14ac:dyDescent="0.55000000000000004">
      <c r="B31" s="375"/>
      <c r="C31" s="9"/>
      <c r="D31" s="2"/>
      <c r="E31" s="2"/>
      <c r="F31" s="5"/>
      <c r="G31" s="2"/>
      <c r="H31" s="6"/>
      <c r="I31" s="2"/>
      <c r="J31" s="2"/>
      <c r="K31" s="2"/>
      <c r="L31" s="5"/>
      <c r="M31" s="2"/>
      <c r="N31" s="2"/>
      <c r="O31" s="7"/>
      <c r="P31" s="2"/>
      <c r="Q31" s="2"/>
      <c r="R31" s="5"/>
      <c r="S31" s="2"/>
      <c r="T31" s="6"/>
      <c r="U31" s="2"/>
      <c r="V31" s="393"/>
      <c r="W31" s="394"/>
      <c r="X31" s="394"/>
      <c r="Y31" s="394"/>
      <c r="Z31" s="395"/>
      <c r="AA31" s="208"/>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348" t="s">
        <v>74</v>
      </c>
      <c r="W32" s="349"/>
      <c r="X32" s="349"/>
      <c r="Y32" s="349"/>
      <c r="Z32" s="350"/>
      <c r="AA32" s="208"/>
    </row>
    <row r="33" spans="2:27" ht="15.75" customHeight="1" x14ac:dyDescent="0.55000000000000004">
      <c r="B33" s="375"/>
      <c r="C33" s="9"/>
      <c r="D33" s="2"/>
      <c r="E33" s="2"/>
      <c r="F33" s="5"/>
      <c r="G33" s="2"/>
      <c r="H33" s="6"/>
      <c r="I33" s="2"/>
      <c r="J33" s="2"/>
      <c r="K33" s="2"/>
      <c r="L33" s="5"/>
      <c r="M33" s="2"/>
      <c r="N33" s="2"/>
      <c r="O33" s="7"/>
      <c r="P33" s="2"/>
      <c r="Q33" s="2"/>
      <c r="R33" s="5"/>
      <c r="S33" s="2"/>
      <c r="T33" s="6"/>
      <c r="U33" s="2"/>
      <c r="V33" s="351"/>
      <c r="W33" s="352"/>
      <c r="X33" s="352"/>
      <c r="Y33" s="352"/>
      <c r="Z33" s="353"/>
      <c r="AA33" s="208"/>
    </row>
    <row r="34" spans="2:27" ht="10.5" customHeight="1" thickBot="1" x14ac:dyDescent="0.6">
      <c r="B34" s="375"/>
      <c r="C34" s="9"/>
      <c r="D34" s="2"/>
      <c r="E34" s="2"/>
      <c r="F34" s="5"/>
      <c r="G34" s="2"/>
      <c r="H34" s="6"/>
      <c r="I34" s="2"/>
      <c r="J34" s="2"/>
      <c r="K34" s="2"/>
      <c r="L34" s="5"/>
      <c r="M34" s="2"/>
      <c r="N34" s="2"/>
      <c r="O34" s="7"/>
      <c r="P34" s="2"/>
      <c r="Q34" s="2"/>
      <c r="R34" s="5"/>
      <c r="S34" s="2"/>
      <c r="T34" s="6"/>
      <c r="U34" s="2"/>
      <c r="V34" s="354"/>
      <c r="W34" s="355"/>
      <c r="X34" s="355"/>
      <c r="Y34" s="355"/>
      <c r="Z34" s="356"/>
      <c r="AA34" s="208"/>
    </row>
    <row r="35" spans="2:27" ht="15.75" customHeight="1" thickTop="1" x14ac:dyDescent="0.55000000000000004">
      <c r="B35" s="375"/>
      <c r="C35" s="9"/>
      <c r="D35" s="2"/>
      <c r="E35" s="2"/>
      <c r="F35" s="5"/>
      <c r="G35" s="2"/>
      <c r="H35" s="6"/>
      <c r="I35" s="2"/>
      <c r="J35" s="2"/>
      <c r="K35" s="2"/>
      <c r="L35" s="5"/>
      <c r="M35" s="2"/>
      <c r="N35" s="2"/>
      <c r="O35" s="7"/>
      <c r="P35" s="2"/>
      <c r="Q35" s="2"/>
      <c r="R35" s="5"/>
      <c r="S35" s="2"/>
      <c r="T35" s="6"/>
      <c r="U35" s="2"/>
      <c r="V35" s="357" t="s">
        <v>18</v>
      </c>
      <c r="W35" s="358"/>
      <c r="X35" s="358"/>
      <c r="Y35" s="358"/>
      <c r="Z35" s="359"/>
      <c r="AA35" s="208"/>
    </row>
    <row r="36" spans="2:27" ht="10.5" customHeight="1" x14ac:dyDescent="0.55000000000000004">
      <c r="B36" s="375"/>
      <c r="C36" s="9"/>
      <c r="D36" s="2"/>
      <c r="E36" s="2"/>
      <c r="F36" s="5"/>
      <c r="G36" s="2"/>
      <c r="H36" s="6"/>
      <c r="I36" s="2"/>
      <c r="J36" s="2"/>
      <c r="K36" s="2"/>
      <c r="L36" s="5"/>
      <c r="M36" s="2"/>
      <c r="N36" s="2"/>
      <c r="O36" s="7"/>
      <c r="P36" s="2"/>
      <c r="Q36" s="2"/>
      <c r="R36" s="5"/>
      <c r="S36" s="2"/>
      <c r="T36" s="6"/>
      <c r="U36" s="2"/>
      <c r="V36" s="360"/>
      <c r="W36" s="361"/>
      <c r="X36" s="361"/>
      <c r="Y36" s="361"/>
      <c r="Z36" s="362"/>
      <c r="AA36" s="208"/>
    </row>
    <row r="37" spans="2:27" ht="15.75" customHeight="1" x14ac:dyDescent="0.55000000000000004">
      <c r="B37" s="375"/>
      <c r="C37" s="9"/>
      <c r="D37" s="2"/>
      <c r="E37" s="2"/>
      <c r="F37" s="5"/>
      <c r="G37" s="2"/>
      <c r="H37" s="6"/>
      <c r="I37" s="2"/>
      <c r="J37" s="2"/>
      <c r="K37" s="2"/>
      <c r="L37" s="5"/>
      <c r="M37" s="2"/>
      <c r="N37" s="2"/>
      <c r="O37" s="7"/>
      <c r="P37" s="2"/>
      <c r="Q37" s="2"/>
      <c r="R37" s="5"/>
      <c r="S37" s="2"/>
      <c r="T37" s="6"/>
      <c r="U37" s="2"/>
      <c r="V37" s="413" t="str">
        <f>IF(AA37=11,"","工学共通必修科目が不足しています")</f>
        <v>工学共通必修科目が不足しています</v>
      </c>
      <c r="W37" s="414"/>
      <c r="X37" s="414"/>
      <c r="Y37" s="415"/>
      <c r="Z37" s="428">
        <f>AA43/23</f>
        <v>0</v>
      </c>
      <c r="AA37" s="208">
        <f>COUNTIF(E9,TRUE)*1+SUM(COUNTIF(H9,TRUE),COUNTIF(E11:N11,TRUE))*2</f>
        <v>0</v>
      </c>
    </row>
    <row r="38" spans="2:27" ht="10.5" customHeight="1" x14ac:dyDescent="0.55000000000000004">
      <c r="B38" s="375"/>
      <c r="C38" s="9"/>
      <c r="D38" s="2"/>
      <c r="E38" s="2"/>
      <c r="F38" s="5"/>
      <c r="G38" s="2"/>
      <c r="H38" s="6"/>
      <c r="I38" s="2"/>
      <c r="J38" s="2"/>
      <c r="K38" s="2"/>
      <c r="L38" s="5"/>
      <c r="M38" s="2"/>
      <c r="N38" s="2"/>
      <c r="O38" s="7"/>
      <c r="P38" s="2"/>
      <c r="Q38" s="2"/>
      <c r="R38" s="5"/>
      <c r="S38" s="2"/>
      <c r="T38" s="6"/>
      <c r="U38" s="2"/>
      <c r="V38" s="416"/>
      <c r="W38" s="417"/>
      <c r="X38" s="417"/>
      <c r="Y38" s="418"/>
      <c r="Z38" s="429"/>
      <c r="AA38" s="208"/>
    </row>
    <row r="39" spans="2:27" ht="15.75" customHeight="1" x14ac:dyDescent="0.55000000000000004">
      <c r="B39" s="375"/>
      <c r="C39" s="9"/>
      <c r="D39" s="2"/>
      <c r="E39" s="2"/>
      <c r="F39" s="5"/>
      <c r="G39" s="2"/>
      <c r="H39" s="6"/>
      <c r="I39" s="2"/>
      <c r="J39" s="2"/>
      <c r="K39" s="2"/>
      <c r="L39" s="5"/>
      <c r="M39" s="2"/>
      <c r="N39" s="2"/>
      <c r="O39" s="7"/>
      <c r="P39" s="2"/>
      <c r="Q39" s="2"/>
      <c r="R39" s="5"/>
      <c r="S39" s="2"/>
      <c r="T39" s="6"/>
      <c r="U39" s="2"/>
      <c r="V39" s="419" t="str">
        <f>IF(AA39=10,"","専門基礎科目が不足しています")</f>
        <v>専門基礎科目が不足しています</v>
      </c>
      <c r="W39" s="420"/>
      <c r="X39" s="420"/>
      <c r="Y39" s="421"/>
      <c r="Z39" s="429"/>
      <c r="AA39" s="208">
        <f>COUNTIF(E13:H15,TRUE)*2+COUNTIF(H17:H19,TRUE)*1</f>
        <v>0</v>
      </c>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422"/>
      <c r="W40" s="423"/>
      <c r="X40" s="423"/>
      <c r="Y40" s="424"/>
      <c r="Z40" s="429"/>
      <c r="AA40" s="208"/>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416" t="str">
        <f>IF(AA41=2,"","コース専門必修科目が不足しています")</f>
        <v>コース専門必修科目が不足しています</v>
      </c>
      <c r="W41" s="417"/>
      <c r="X41" s="417"/>
      <c r="Y41" s="418"/>
      <c r="Z41" s="429"/>
      <c r="AA41" s="208">
        <f>COUNTIF(H21,TRUE)*2</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425"/>
      <c r="W42" s="426"/>
      <c r="X42" s="426"/>
      <c r="Y42" s="427"/>
      <c r="Z42" s="430"/>
      <c r="AA42" s="208"/>
    </row>
    <row r="43" spans="2:27" ht="15.75" customHeight="1" x14ac:dyDescent="0.55000000000000004">
      <c r="B43" s="375"/>
      <c r="C43" s="9"/>
      <c r="D43" s="2"/>
      <c r="E43" s="2"/>
      <c r="F43" s="5"/>
      <c r="G43" s="2"/>
      <c r="H43" s="6"/>
      <c r="I43" s="2"/>
      <c r="J43" s="2"/>
      <c r="K43" s="2"/>
      <c r="L43" s="5"/>
      <c r="M43" s="2"/>
      <c r="N43" s="2"/>
      <c r="O43" s="7"/>
      <c r="P43" s="2"/>
      <c r="Q43" s="2"/>
      <c r="R43" s="5"/>
      <c r="S43" s="2"/>
      <c r="T43" s="6"/>
      <c r="U43" s="2"/>
      <c r="V43" s="19"/>
      <c r="W43" s="19"/>
      <c r="X43" s="194"/>
      <c r="Y43" s="19"/>
      <c r="Z43" s="19"/>
      <c r="AA43" s="208">
        <f>SUM(AA37:AA41)</f>
        <v>0</v>
      </c>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4">
    <mergeCell ref="Y7:Z7"/>
    <mergeCell ref="B7:B43"/>
    <mergeCell ref="V37:Y38"/>
    <mergeCell ref="V39:Y40"/>
    <mergeCell ref="V41:Y42"/>
    <mergeCell ref="Z37:Z42"/>
    <mergeCell ref="V30:Z31"/>
    <mergeCell ref="V32:Z34"/>
    <mergeCell ref="V35:Z36"/>
    <mergeCell ref="Y9:Z9"/>
    <mergeCell ref="B3:B5"/>
    <mergeCell ref="C3:AA3"/>
    <mergeCell ref="C4:H4"/>
    <mergeCell ref="I4:N4"/>
    <mergeCell ref="O4:T4"/>
    <mergeCell ref="U4:AA4"/>
    <mergeCell ref="C5:E5"/>
    <mergeCell ref="F5:H5"/>
    <mergeCell ref="I5:K5"/>
    <mergeCell ref="L5:N5"/>
    <mergeCell ref="O5:Q5"/>
    <mergeCell ref="R5:T5"/>
    <mergeCell ref="U5:W5"/>
    <mergeCell ref="X5:AA5"/>
  </mergeCells>
  <phoneticPr fontId="1"/>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locked="0" defaultSize="0" autoFill="0" autoLine="0" autoPict="0">
                <anchor moveWithCells="1">
                  <from>
                    <xdr:col>3</xdr:col>
                    <xdr:colOff>12700</xdr:colOff>
                    <xdr:row>7</xdr:row>
                    <xdr:rowOff>107950</xdr:rowOff>
                  </from>
                  <to>
                    <xdr:col>3</xdr:col>
                    <xdr:colOff>241300</xdr:colOff>
                    <xdr:row>9</xdr:row>
                    <xdr:rowOff>19050</xdr:rowOff>
                  </to>
                </anchor>
              </controlPr>
            </control>
          </mc:Choice>
        </mc:AlternateContent>
        <mc:AlternateContent xmlns:mc="http://schemas.openxmlformats.org/markup-compatibility/2006">
          <mc:Choice Requires="x14">
            <control shapeId="2051" r:id="rId5" name="チェック 3">
              <controlPr locked="0" defaultSize="0" autoFill="0" autoLine="0" autoPict="0">
                <anchor moveWithCells="1">
                  <from>
                    <xdr:col>3</xdr:col>
                    <xdr:colOff>0</xdr:colOff>
                    <xdr:row>11</xdr:row>
                    <xdr:rowOff>107950</xdr:rowOff>
                  </from>
                  <to>
                    <xdr:col>3</xdr:col>
                    <xdr:colOff>190500</xdr:colOff>
                    <xdr:row>13</xdr:row>
                    <xdr:rowOff>19050</xdr:rowOff>
                  </to>
                </anchor>
              </controlPr>
            </control>
          </mc:Choice>
        </mc:AlternateContent>
        <mc:AlternateContent xmlns:mc="http://schemas.openxmlformats.org/markup-compatibility/2006">
          <mc:Choice Requires="x14">
            <control shapeId="2052" r:id="rId6" name="チェック 4">
              <controlPr locked="0" defaultSize="0" autoFill="0" autoLine="0" autoPict="0">
                <anchor moveWithCells="1">
                  <from>
                    <xdr:col>3</xdr:col>
                    <xdr:colOff>12700</xdr:colOff>
                    <xdr:row>9</xdr:row>
                    <xdr:rowOff>107950</xdr:rowOff>
                  </from>
                  <to>
                    <xdr:col>3</xdr:col>
                    <xdr:colOff>260350</xdr:colOff>
                    <xdr:row>11</xdr:row>
                    <xdr:rowOff>19050</xdr:rowOff>
                  </to>
                </anchor>
              </controlPr>
            </control>
          </mc:Choice>
        </mc:AlternateContent>
        <mc:AlternateContent xmlns:mc="http://schemas.openxmlformats.org/markup-compatibility/2006">
          <mc:Choice Requires="x14">
            <control shapeId="2053" r:id="rId7" name="チェック 5">
              <controlPr locked="0" defaultSize="0" autoFill="0" autoLine="0" autoPict="0">
                <anchor moveWithCells="1">
                  <from>
                    <xdr:col>3</xdr:col>
                    <xdr:colOff>12700</xdr:colOff>
                    <xdr:row>13</xdr:row>
                    <xdr:rowOff>114300</xdr:rowOff>
                  </from>
                  <to>
                    <xdr:col>3</xdr:col>
                    <xdr:colOff>266700</xdr:colOff>
                    <xdr:row>15</xdr:row>
                    <xdr:rowOff>31750</xdr:rowOff>
                  </to>
                </anchor>
              </controlPr>
            </control>
          </mc:Choice>
        </mc:AlternateContent>
        <mc:AlternateContent xmlns:mc="http://schemas.openxmlformats.org/markup-compatibility/2006">
          <mc:Choice Requires="x14">
            <control shapeId="2055" r:id="rId8" name="チェック 7">
              <controlPr locked="0" defaultSize="0" autoFill="0" autoLine="0" autoPict="0">
                <anchor moveWithCells="1">
                  <from>
                    <xdr:col>6</xdr:col>
                    <xdr:colOff>0</xdr:colOff>
                    <xdr:row>11</xdr:row>
                    <xdr:rowOff>114300</xdr:rowOff>
                  </from>
                  <to>
                    <xdr:col>6</xdr:col>
                    <xdr:colOff>285750</xdr:colOff>
                    <xdr:row>13</xdr:row>
                    <xdr:rowOff>31750</xdr:rowOff>
                  </to>
                </anchor>
              </controlPr>
            </control>
          </mc:Choice>
        </mc:AlternateContent>
        <mc:AlternateContent xmlns:mc="http://schemas.openxmlformats.org/markup-compatibility/2006">
          <mc:Choice Requires="x14">
            <control shapeId="2056" r:id="rId9" name="チェック 8">
              <controlPr locked="0" defaultSize="0" autoFill="0" autoLine="0" autoPict="0">
                <anchor moveWithCells="1">
                  <from>
                    <xdr:col>6</xdr:col>
                    <xdr:colOff>12700</xdr:colOff>
                    <xdr:row>9</xdr:row>
                    <xdr:rowOff>107950</xdr:rowOff>
                  </from>
                  <to>
                    <xdr:col>6</xdr:col>
                    <xdr:colOff>222250</xdr:colOff>
                    <xdr:row>11</xdr:row>
                    <xdr:rowOff>19050</xdr:rowOff>
                  </to>
                </anchor>
              </controlPr>
            </control>
          </mc:Choice>
        </mc:AlternateContent>
        <mc:AlternateContent xmlns:mc="http://schemas.openxmlformats.org/markup-compatibility/2006">
          <mc:Choice Requires="x14">
            <control shapeId="2057" r:id="rId10" name="チェック 9">
              <controlPr locked="0" defaultSize="0" autoFill="0" autoLine="0" autoPict="0">
                <anchor moveWithCells="1">
                  <from>
                    <xdr:col>3</xdr:col>
                    <xdr:colOff>12700</xdr:colOff>
                    <xdr:row>15</xdr:row>
                    <xdr:rowOff>114300</xdr:rowOff>
                  </from>
                  <to>
                    <xdr:col>3</xdr:col>
                    <xdr:colOff>241300</xdr:colOff>
                    <xdr:row>17</xdr:row>
                    <xdr:rowOff>31750</xdr:rowOff>
                  </to>
                </anchor>
              </controlPr>
            </control>
          </mc:Choice>
        </mc:AlternateContent>
        <mc:AlternateContent xmlns:mc="http://schemas.openxmlformats.org/markup-compatibility/2006">
          <mc:Choice Requires="x14">
            <control shapeId="2058" r:id="rId11" name="チェック 10">
              <controlPr locked="0" defaultSize="0" autoFill="0" autoLine="0" autoPict="0">
                <anchor moveWithCells="1">
                  <from>
                    <xdr:col>5</xdr:col>
                    <xdr:colOff>127000</xdr:colOff>
                    <xdr:row>19</xdr:row>
                    <xdr:rowOff>95250</xdr:rowOff>
                  </from>
                  <to>
                    <xdr:col>6</xdr:col>
                    <xdr:colOff>266700</xdr:colOff>
                    <xdr:row>21</xdr:row>
                    <xdr:rowOff>19050</xdr:rowOff>
                  </to>
                </anchor>
              </controlPr>
            </control>
          </mc:Choice>
        </mc:AlternateContent>
        <mc:AlternateContent xmlns:mc="http://schemas.openxmlformats.org/markup-compatibility/2006">
          <mc:Choice Requires="x14">
            <control shapeId="2059" r:id="rId12" name="チェック 11">
              <controlPr locked="0" defaultSize="0" autoFill="0" autoLine="0" autoPict="0">
                <anchor moveWithCells="1">
                  <from>
                    <xdr:col>6</xdr:col>
                    <xdr:colOff>12700</xdr:colOff>
                    <xdr:row>15</xdr:row>
                    <xdr:rowOff>114300</xdr:rowOff>
                  </from>
                  <to>
                    <xdr:col>6</xdr:col>
                    <xdr:colOff>241300</xdr:colOff>
                    <xdr:row>17</xdr:row>
                    <xdr:rowOff>31750</xdr:rowOff>
                  </to>
                </anchor>
              </controlPr>
            </control>
          </mc:Choice>
        </mc:AlternateContent>
        <mc:AlternateContent xmlns:mc="http://schemas.openxmlformats.org/markup-compatibility/2006">
          <mc:Choice Requires="x14">
            <control shapeId="2061" r:id="rId13" name="チェック 13">
              <controlPr locked="0" defaultSize="0" autoFill="0" autoLine="0" autoPict="0">
                <anchor moveWithCells="1">
                  <from>
                    <xdr:col>5</xdr:col>
                    <xdr:colOff>127000</xdr:colOff>
                    <xdr:row>17</xdr:row>
                    <xdr:rowOff>107950</xdr:rowOff>
                  </from>
                  <to>
                    <xdr:col>6</xdr:col>
                    <xdr:colOff>298450</xdr:colOff>
                    <xdr:row>19</xdr:row>
                    <xdr:rowOff>19050</xdr:rowOff>
                  </to>
                </anchor>
              </controlPr>
            </control>
          </mc:Choice>
        </mc:AlternateContent>
        <mc:AlternateContent xmlns:mc="http://schemas.openxmlformats.org/markup-compatibility/2006">
          <mc:Choice Requires="x14">
            <control shapeId="2063" r:id="rId14" name="チェック 15">
              <controlPr locked="0" defaultSize="0" autoFill="0" autoLine="0" autoPict="0">
                <anchor moveWithCells="1">
                  <from>
                    <xdr:col>9</xdr:col>
                    <xdr:colOff>0</xdr:colOff>
                    <xdr:row>9</xdr:row>
                    <xdr:rowOff>107950</xdr:rowOff>
                  </from>
                  <to>
                    <xdr:col>9</xdr:col>
                    <xdr:colOff>228600</xdr:colOff>
                    <xdr:row>11</xdr:row>
                    <xdr:rowOff>31750</xdr:rowOff>
                  </to>
                </anchor>
              </controlPr>
            </control>
          </mc:Choice>
        </mc:AlternateContent>
        <mc:AlternateContent xmlns:mc="http://schemas.openxmlformats.org/markup-compatibility/2006">
          <mc:Choice Requires="x14">
            <control shapeId="2064" r:id="rId15" name="チェック 16">
              <controlPr locked="0" defaultSize="0" autoFill="0" autoLine="0" autoPict="0">
                <anchor moveWithCells="1">
                  <from>
                    <xdr:col>11</xdr:col>
                    <xdr:colOff>127000</xdr:colOff>
                    <xdr:row>9</xdr:row>
                    <xdr:rowOff>114300</xdr:rowOff>
                  </from>
                  <to>
                    <xdr:col>12</xdr:col>
                    <xdr:colOff>209550</xdr:colOff>
                    <xdr:row>11</xdr:row>
                    <xdr:rowOff>31750</xdr:rowOff>
                  </to>
                </anchor>
              </controlPr>
            </control>
          </mc:Choice>
        </mc:AlternateContent>
        <mc:AlternateContent xmlns:mc="http://schemas.openxmlformats.org/markup-compatibility/2006">
          <mc:Choice Requires="x14">
            <control shapeId="2066" r:id="rId16" name="チェック 18">
              <controlPr locked="0" defaultSize="0" autoFill="0" autoLine="0" autoPict="0">
                <anchor moveWithCells="1">
                  <from>
                    <xdr:col>18</xdr:col>
                    <xdr:colOff>12700</xdr:colOff>
                    <xdr:row>17</xdr:row>
                    <xdr:rowOff>107950</xdr:rowOff>
                  </from>
                  <to>
                    <xdr:col>18</xdr:col>
                    <xdr:colOff>241300</xdr:colOff>
                    <xdr:row>19</xdr:row>
                    <xdr:rowOff>19050</xdr:rowOff>
                  </to>
                </anchor>
              </controlPr>
            </control>
          </mc:Choice>
        </mc:AlternateContent>
        <mc:AlternateContent xmlns:mc="http://schemas.openxmlformats.org/markup-compatibility/2006">
          <mc:Choice Requires="x14">
            <control shapeId="2068" r:id="rId17" name="チェック 6">
              <controlPr locked="0" defaultSize="0" autoFill="0" autoLine="0" autoPict="0">
                <anchor moveWithCells="1">
                  <from>
                    <xdr:col>6</xdr:col>
                    <xdr:colOff>12700</xdr:colOff>
                    <xdr:row>21</xdr:row>
                    <xdr:rowOff>107950</xdr:rowOff>
                  </from>
                  <to>
                    <xdr:col>6</xdr:col>
                    <xdr:colOff>209550</xdr:colOff>
                    <xdr:row>23</xdr:row>
                    <xdr:rowOff>19050</xdr:rowOff>
                  </to>
                </anchor>
              </controlPr>
            </control>
          </mc:Choice>
        </mc:AlternateContent>
        <mc:AlternateContent xmlns:mc="http://schemas.openxmlformats.org/markup-compatibility/2006">
          <mc:Choice Requires="x14">
            <control shapeId="2069" r:id="rId18" name="チェック 17">
              <controlPr locked="0" defaultSize="0" autoFill="0" autoLine="0" autoPict="0">
                <anchor moveWithCells="1">
                  <from>
                    <xdr:col>11</xdr:col>
                    <xdr:colOff>107950</xdr:colOff>
                    <xdr:row>21</xdr:row>
                    <xdr:rowOff>107950</xdr:rowOff>
                  </from>
                  <to>
                    <xdr:col>12</xdr:col>
                    <xdr:colOff>241300</xdr:colOff>
                    <xdr:row>23</xdr:row>
                    <xdr:rowOff>31750</xdr:rowOff>
                  </to>
                </anchor>
              </controlPr>
            </control>
          </mc:Choice>
        </mc:AlternateContent>
        <mc:AlternateContent xmlns:mc="http://schemas.openxmlformats.org/markup-compatibility/2006">
          <mc:Choice Requires="x14">
            <control shapeId="2070" r:id="rId19" name="Check Box 22">
              <controlPr locked="0" defaultSize="0" autoFill="0" autoLine="0" autoPict="0">
                <anchor moveWithCells="1">
                  <from>
                    <xdr:col>9</xdr:col>
                    <xdr:colOff>12700</xdr:colOff>
                    <xdr:row>21</xdr:row>
                    <xdr:rowOff>95250</xdr:rowOff>
                  </from>
                  <to>
                    <xdr:col>9</xdr:col>
                    <xdr:colOff>203200</xdr:colOff>
                    <xdr:row>23</xdr:row>
                    <xdr:rowOff>19050</xdr:rowOff>
                  </to>
                </anchor>
              </controlPr>
            </control>
          </mc:Choice>
        </mc:AlternateContent>
        <mc:AlternateContent xmlns:mc="http://schemas.openxmlformats.org/markup-compatibility/2006">
          <mc:Choice Requires="x14">
            <control shapeId="2071" r:id="rId20" name="チェック 12">
              <controlPr locked="0" defaultSize="0" autoFill="0" autoLine="0" autoPict="0">
                <anchor moveWithCells="1">
                  <from>
                    <xdr:col>5</xdr:col>
                    <xdr:colOff>114300</xdr:colOff>
                    <xdr:row>7</xdr:row>
                    <xdr:rowOff>114300</xdr:rowOff>
                  </from>
                  <to>
                    <xdr:col>6</xdr:col>
                    <xdr:colOff>279400</xdr:colOff>
                    <xdr:row>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58"/>
  <sheetViews>
    <sheetView showGridLines="0" topLeftCell="A4" zoomScale="86" zoomScaleNormal="86" workbookViewId="0">
      <selection activeCell="L42" sqref="L42"/>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8.75" customWidth="1"/>
    <col min="8" max="8" width="5.83203125" customWidth="1"/>
    <col min="9" max="10" width="1.75" customWidth="1"/>
    <col min="11" max="11" width="14.58203125" customWidth="1"/>
    <col min="12" max="13" width="1.75" customWidth="1"/>
    <col min="14" max="14" width="14.58203125" customWidth="1"/>
    <col min="15" max="16" width="1.75" customWidth="1"/>
    <col min="17" max="17" width="14.58203125" customWidth="1"/>
    <col min="18" max="19" width="1.75" customWidth="1"/>
    <col min="20" max="20" width="14.58203125" customWidth="1"/>
    <col min="21" max="22" width="1.75" customWidth="1"/>
    <col min="23" max="23" width="14.58203125" customWidth="1"/>
    <col min="24" max="25" width="1.75" customWidth="1"/>
    <col min="26" max="26" width="8.75" customWidth="1"/>
    <col min="27" max="27" width="5.83203125" customWidth="1"/>
    <col min="28" max="29" width="1.75" customWidth="1"/>
    <col min="30" max="30" width="14.58203125" customWidth="1"/>
  </cols>
  <sheetData>
    <row r="1" spans="2:28" ht="13.5" customHeight="1" x14ac:dyDescent="0.55000000000000004"/>
    <row r="2" spans="2:28" ht="27.75" customHeight="1" thickBot="1" x14ac:dyDescent="0.6"/>
    <row r="3" spans="2:28" ht="16.5" customHeight="1" x14ac:dyDescent="0.55000000000000004">
      <c r="B3" s="396" t="s">
        <v>8</v>
      </c>
      <c r="C3" s="399" t="s">
        <v>1</v>
      </c>
      <c r="D3" s="399"/>
      <c r="E3" s="399"/>
      <c r="F3" s="399"/>
      <c r="G3" s="399"/>
      <c r="H3" s="399"/>
      <c r="I3" s="399"/>
      <c r="J3" s="399"/>
      <c r="K3" s="399"/>
      <c r="L3" s="399"/>
      <c r="M3" s="399"/>
      <c r="N3" s="399"/>
      <c r="O3" s="399"/>
      <c r="P3" s="399"/>
      <c r="Q3" s="399"/>
      <c r="R3" s="399"/>
      <c r="S3" s="399"/>
      <c r="T3" s="399"/>
      <c r="U3" s="399"/>
      <c r="V3" s="399"/>
      <c r="W3" s="399"/>
      <c r="X3" s="399"/>
      <c r="Y3" s="399"/>
      <c r="Z3" s="399"/>
      <c r="AA3" s="399"/>
      <c r="AB3" s="400"/>
    </row>
    <row r="4" spans="2:28" ht="16.5" customHeight="1" x14ac:dyDescent="0.55000000000000004">
      <c r="B4" s="397"/>
      <c r="C4" s="401" t="s">
        <v>2</v>
      </c>
      <c r="D4" s="402"/>
      <c r="E4" s="402"/>
      <c r="F4" s="402"/>
      <c r="G4" s="402"/>
      <c r="H4" s="402"/>
      <c r="I4" s="402"/>
      <c r="J4" s="402" t="s">
        <v>3</v>
      </c>
      <c r="K4" s="402"/>
      <c r="L4" s="402"/>
      <c r="M4" s="402"/>
      <c r="N4" s="402"/>
      <c r="O4" s="402"/>
      <c r="P4" s="402" t="s">
        <v>4</v>
      </c>
      <c r="Q4" s="402"/>
      <c r="R4" s="402"/>
      <c r="S4" s="402"/>
      <c r="T4" s="402"/>
      <c r="U4" s="402"/>
      <c r="V4" s="402" t="s">
        <v>5</v>
      </c>
      <c r="W4" s="402"/>
      <c r="X4" s="402"/>
      <c r="Y4" s="402"/>
      <c r="Z4" s="402"/>
      <c r="AA4" s="402"/>
      <c r="AB4" s="403"/>
    </row>
    <row r="5" spans="2:28" ht="16.5" customHeight="1" thickBot="1" x14ac:dyDescent="0.6">
      <c r="B5" s="398"/>
      <c r="C5" s="404" t="s">
        <v>6</v>
      </c>
      <c r="D5" s="405"/>
      <c r="E5" s="405"/>
      <c r="F5" s="406" t="s">
        <v>7</v>
      </c>
      <c r="G5" s="405"/>
      <c r="H5" s="405"/>
      <c r="I5" s="407"/>
      <c r="J5" s="405" t="s">
        <v>6</v>
      </c>
      <c r="K5" s="405"/>
      <c r="L5" s="405"/>
      <c r="M5" s="406" t="s">
        <v>7</v>
      </c>
      <c r="N5" s="405"/>
      <c r="O5" s="405"/>
      <c r="P5" s="408" t="s">
        <v>6</v>
      </c>
      <c r="Q5" s="405"/>
      <c r="R5" s="405"/>
      <c r="S5" s="406" t="s">
        <v>7</v>
      </c>
      <c r="T5" s="405"/>
      <c r="U5" s="407"/>
      <c r="V5" s="405" t="s">
        <v>6</v>
      </c>
      <c r="W5" s="405"/>
      <c r="X5" s="409"/>
      <c r="Y5" s="405" t="s">
        <v>7</v>
      </c>
      <c r="Z5" s="405"/>
      <c r="AA5" s="405"/>
      <c r="AB5" s="410"/>
    </row>
    <row r="6" spans="2:28" ht="10.5" customHeight="1" thickTop="1" x14ac:dyDescent="0.55000000000000004">
      <c r="B6" s="1"/>
      <c r="C6" s="9"/>
      <c r="D6" s="2"/>
      <c r="E6" s="2"/>
      <c r="F6" s="5"/>
      <c r="G6" s="2"/>
      <c r="H6" s="2"/>
      <c r="I6" s="6"/>
      <c r="J6" s="2"/>
      <c r="K6" s="2"/>
      <c r="L6" s="2"/>
      <c r="M6" s="5"/>
      <c r="N6" s="2"/>
      <c r="O6" s="2"/>
      <c r="P6" s="7"/>
      <c r="Q6" s="2"/>
      <c r="R6" s="2"/>
      <c r="S6" s="5"/>
      <c r="T6" s="2"/>
      <c r="U6" s="6"/>
      <c r="V6" s="2"/>
      <c r="W6" s="2"/>
      <c r="X6" s="8"/>
      <c r="Y6" s="2"/>
      <c r="Z6" s="2"/>
      <c r="AA6" s="2"/>
      <c r="AB6" s="3"/>
    </row>
    <row r="7" spans="2:28" ht="16.5" customHeight="1" x14ac:dyDescent="0.55000000000000004">
      <c r="B7" s="375" t="s">
        <v>266</v>
      </c>
      <c r="C7" s="9"/>
      <c r="D7" s="68" t="s">
        <v>77</v>
      </c>
      <c r="E7" s="296" t="b">
        <v>0</v>
      </c>
      <c r="F7" s="85"/>
      <c r="G7" s="463" t="s">
        <v>78</v>
      </c>
      <c r="H7" s="464"/>
      <c r="I7" s="297" t="b">
        <v>0</v>
      </c>
      <c r="J7" s="2"/>
      <c r="K7" s="2"/>
      <c r="L7" s="2"/>
      <c r="M7" s="5"/>
      <c r="N7" s="2"/>
      <c r="O7" s="2"/>
      <c r="P7" s="7"/>
      <c r="Q7" s="75" t="s">
        <v>90</v>
      </c>
      <c r="R7" s="298" t="b">
        <v>0</v>
      </c>
      <c r="S7" s="5"/>
      <c r="T7" s="75" t="s">
        <v>100</v>
      </c>
      <c r="U7" s="297" t="b">
        <v>0</v>
      </c>
      <c r="V7" s="2"/>
      <c r="W7" s="33" t="s">
        <v>59</v>
      </c>
      <c r="X7" s="35"/>
      <c r="Y7" s="36"/>
      <c r="Z7" s="411" t="s">
        <v>61</v>
      </c>
      <c r="AA7" s="412"/>
      <c r="AB7" s="3"/>
    </row>
    <row r="8" spans="2:28" ht="10.5" customHeight="1" x14ac:dyDescent="0.55000000000000004">
      <c r="B8" s="375"/>
      <c r="C8" s="9"/>
      <c r="D8" s="2"/>
      <c r="E8" s="2"/>
      <c r="F8" s="5"/>
      <c r="G8" s="2"/>
      <c r="H8" s="2"/>
      <c r="I8" s="297"/>
      <c r="J8" s="2"/>
      <c r="K8" s="2"/>
      <c r="L8" s="2"/>
      <c r="M8" s="5"/>
      <c r="N8" s="2"/>
      <c r="O8" s="2"/>
      <c r="P8" s="7"/>
      <c r="Q8" s="2"/>
      <c r="R8" s="298"/>
      <c r="S8" s="5"/>
      <c r="T8" s="2"/>
      <c r="U8" s="297"/>
      <c r="V8" s="2"/>
      <c r="W8" s="37"/>
      <c r="X8" s="38"/>
      <c r="Y8" s="37"/>
      <c r="Z8" s="37"/>
      <c r="AA8" s="37"/>
      <c r="AB8" s="3"/>
    </row>
    <row r="9" spans="2:28" ht="15.75" customHeight="1" x14ac:dyDescent="0.55000000000000004">
      <c r="B9" s="375"/>
      <c r="C9" s="9"/>
      <c r="E9" s="2"/>
      <c r="F9" s="5"/>
      <c r="G9" s="465" t="s">
        <v>79</v>
      </c>
      <c r="H9" s="466"/>
      <c r="I9" s="297" t="b">
        <v>0</v>
      </c>
      <c r="J9" s="2"/>
      <c r="K9" s="67" t="s">
        <v>80</v>
      </c>
      <c r="L9" s="298" t="b">
        <v>0</v>
      </c>
      <c r="M9" s="5"/>
      <c r="N9" s="2"/>
      <c r="O9" s="2"/>
      <c r="P9" s="7"/>
      <c r="Q9" s="75" t="s">
        <v>91</v>
      </c>
      <c r="R9" s="298" t="b">
        <v>0</v>
      </c>
      <c r="S9" s="5"/>
      <c r="T9" s="75" t="s">
        <v>101</v>
      </c>
      <c r="U9" s="297" t="b">
        <v>0</v>
      </c>
      <c r="V9" s="2"/>
      <c r="W9" s="34" t="s">
        <v>60</v>
      </c>
      <c r="X9" s="38"/>
      <c r="Y9" s="30"/>
      <c r="Z9" s="437" t="s">
        <v>117</v>
      </c>
      <c r="AA9" s="438"/>
      <c r="AB9" s="3"/>
    </row>
    <row r="10" spans="2:28" ht="10.5" customHeight="1" x14ac:dyDescent="0.55000000000000004">
      <c r="B10" s="375"/>
      <c r="C10" s="9"/>
      <c r="D10" s="2"/>
      <c r="E10" s="2"/>
      <c r="F10" s="5"/>
      <c r="G10" s="2"/>
      <c r="H10" s="2"/>
      <c r="I10" s="297"/>
      <c r="J10" s="2"/>
      <c r="K10" s="2"/>
      <c r="L10" s="298"/>
      <c r="M10" s="5"/>
      <c r="N10" s="2"/>
      <c r="O10" s="2"/>
      <c r="P10" s="7"/>
      <c r="Q10" s="2"/>
      <c r="R10" s="298"/>
      <c r="S10" s="5"/>
      <c r="T10" s="2"/>
      <c r="U10" s="297"/>
      <c r="V10" s="2"/>
      <c r="W10" s="37"/>
      <c r="X10" s="38"/>
      <c r="Y10" s="37"/>
      <c r="Z10" s="77"/>
      <c r="AA10" s="77"/>
      <c r="AB10" s="3"/>
    </row>
    <row r="11" spans="2:28" ht="15.75" customHeight="1" x14ac:dyDescent="0.55000000000000004">
      <c r="B11" s="375"/>
      <c r="C11" s="9"/>
      <c r="D11" s="2"/>
      <c r="E11" s="2"/>
      <c r="F11" s="5"/>
      <c r="I11" s="297"/>
      <c r="J11" s="2"/>
      <c r="K11" s="67" t="s">
        <v>81</v>
      </c>
      <c r="L11" s="298" t="b">
        <v>0</v>
      </c>
      <c r="M11" s="5"/>
      <c r="N11" s="67" t="s">
        <v>82</v>
      </c>
      <c r="O11" s="298" t="b">
        <v>0</v>
      </c>
      <c r="P11" s="7"/>
      <c r="Q11" s="75" t="s">
        <v>92</v>
      </c>
      <c r="R11" s="298" t="b">
        <v>0</v>
      </c>
      <c r="S11" s="5"/>
      <c r="T11" s="75" t="s">
        <v>231</v>
      </c>
      <c r="U11" s="297" t="b">
        <v>0</v>
      </c>
      <c r="V11" s="2"/>
      <c r="W11" s="74" t="s">
        <v>50</v>
      </c>
      <c r="X11" s="38"/>
      <c r="Y11" s="37"/>
      <c r="Z11" s="442" t="s">
        <v>118</v>
      </c>
      <c r="AA11" s="443"/>
      <c r="AB11" s="3"/>
    </row>
    <row r="12" spans="2:28" ht="10.5" customHeight="1" x14ac:dyDescent="0.55000000000000004">
      <c r="B12" s="375"/>
      <c r="C12" s="9"/>
      <c r="D12" s="2"/>
      <c r="E12" s="2"/>
      <c r="F12" s="5"/>
      <c r="G12" s="2"/>
      <c r="H12" s="2"/>
      <c r="I12" s="297"/>
      <c r="J12" s="2"/>
      <c r="K12" s="2"/>
      <c r="L12" s="298"/>
      <c r="M12" s="5"/>
      <c r="N12" s="2"/>
      <c r="O12" s="298"/>
      <c r="P12" s="7"/>
      <c r="Q12" s="2"/>
      <c r="R12" s="298"/>
      <c r="S12" s="5"/>
      <c r="T12" s="2"/>
      <c r="U12" s="297"/>
      <c r="V12" s="2"/>
      <c r="W12" s="2"/>
      <c r="X12" s="8"/>
      <c r="Y12" s="2"/>
      <c r="Z12" s="2"/>
      <c r="AA12" s="2"/>
      <c r="AB12" s="3"/>
    </row>
    <row r="13" spans="2:28" ht="15.75" customHeight="1" x14ac:dyDescent="0.55000000000000004">
      <c r="B13" s="375"/>
      <c r="C13" s="9"/>
      <c r="D13" s="2"/>
      <c r="E13" s="2"/>
      <c r="F13" s="5"/>
      <c r="G13" s="465" t="s">
        <v>83</v>
      </c>
      <c r="H13" s="466"/>
      <c r="I13" s="297" t="b">
        <v>0</v>
      </c>
      <c r="J13" s="2"/>
      <c r="K13" s="67" t="s">
        <v>84</v>
      </c>
      <c r="L13" s="298" t="b">
        <v>0</v>
      </c>
      <c r="M13" s="5"/>
      <c r="N13" s="67" t="s">
        <v>85</v>
      </c>
      <c r="O13" s="298" t="b">
        <v>0</v>
      </c>
      <c r="P13" s="7"/>
      <c r="Q13" s="78" t="s">
        <v>93</v>
      </c>
      <c r="R13" s="298" t="b">
        <v>0</v>
      </c>
      <c r="S13" s="5"/>
      <c r="T13" s="75" t="s">
        <v>102</v>
      </c>
      <c r="U13" s="297" t="b">
        <v>0</v>
      </c>
      <c r="V13" s="2"/>
      <c r="W13" s="2"/>
      <c r="X13" s="8"/>
      <c r="Y13" s="2"/>
      <c r="Z13" s="2"/>
      <c r="AA13" s="2"/>
      <c r="AB13" s="3"/>
    </row>
    <row r="14" spans="2:28" ht="10.5" customHeight="1" x14ac:dyDescent="0.55000000000000004">
      <c r="B14" s="375"/>
      <c r="C14" s="9"/>
      <c r="D14" s="2"/>
      <c r="E14" s="2"/>
      <c r="F14" s="5"/>
      <c r="G14" s="2"/>
      <c r="H14" s="2"/>
      <c r="I14" s="6"/>
      <c r="J14" s="2"/>
      <c r="K14" s="2"/>
      <c r="L14" s="298"/>
      <c r="M14" s="5"/>
      <c r="N14" s="2"/>
      <c r="O14" s="298"/>
      <c r="P14" s="7"/>
      <c r="Q14" s="2"/>
      <c r="R14" s="298"/>
      <c r="S14" s="5"/>
      <c r="T14" s="2"/>
      <c r="U14" s="297"/>
      <c r="V14" s="2"/>
      <c r="W14" s="2"/>
      <c r="X14" s="259"/>
      <c r="Y14" s="2"/>
      <c r="Z14" s="2"/>
      <c r="AA14" s="2"/>
      <c r="AB14" s="3"/>
    </row>
    <row r="15" spans="2:28" ht="15.75" customHeight="1" x14ac:dyDescent="0.55000000000000004">
      <c r="B15" s="375"/>
      <c r="C15" s="9"/>
      <c r="D15" s="2"/>
      <c r="E15" s="2"/>
      <c r="F15" s="5"/>
      <c r="G15" s="2"/>
      <c r="H15" s="2"/>
      <c r="I15" s="6"/>
      <c r="J15" s="2"/>
      <c r="K15" s="2"/>
      <c r="L15" s="298"/>
      <c r="M15" s="5"/>
      <c r="N15" s="67" t="s">
        <v>86</v>
      </c>
      <c r="O15" s="298" t="b">
        <v>0</v>
      </c>
      <c r="P15" s="7"/>
      <c r="Q15" s="207" t="s">
        <v>94</v>
      </c>
      <c r="R15" s="298" t="b">
        <v>0</v>
      </c>
      <c r="S15" s="5"/>
      <c r="T15" s="75" t="s">
        <v>103</v>
      </c>
      <c r="U15" s="297" t="b">
        <v>0</v>
      </c>
      <c r="V15" s="2"/>
      <c r="W15" s="79" t="s">
        <v>113</v>
      </c>
      <c r="X15" s="299" t="b">
        <v>0</v>
      </c>
      <c r="Y15" s="2"/>
      <c r="Z15" s="2"/>
      <c r="AA15" s="2"/>
      <c r="AB15" s="3"/>
    </row>
    <row r="16" spans="2:28" ht="10.5" customHeight="1" x14ac:dyDescent="0.55000000000000004">
      <c r="B16" s="375"/>
      <c r="C16" s="9"/>
      <c r="D16" s="2"/>
      <c r="E16" s="2"/>
      <c r="F16" s="5"/>
      <c r="G16" s="2"/>
      <c r="H16" s="2"/>
      <c r="I16" s="6"/>
      <c r="J16" s="2"/>
      <c r="K16" s="2"/>
      <c r="L16" s="298"/>
      <c r="M16" s="5"/>
      <c r="N16" s="2"/>
      <c r="O16" s="298"/>
      <c r="P16" s="7"/>
      <c r="Q16" s="2"/>
      <c r="R16" s="298"/>
      <c r="S16" s="5"/>
      <c r="T16" s="2"/>
      <c r="U16" s="297"/>
      <c r="V16" s="2"/>
      <c r="W16" s="2"/>
      <c r="X16" s="299"/>
      <c r="Y16" s="2"/>
      <c r="Z16" s="2"/>
      <c r="AA16" s="2"/>
      <c r="AB16" s="3"/>
    </row>
    <row r="17" spans="2:28" ht="15.75" customHeight="1" x14ac:dyDescent="0.55000000000000004">
      <c r="B17" s="375"/>
      <c r="C17" s="9"/>
      <c r="D17" s="2"/>
      <c r="E17" s="2"/>
      <c r="F17" s="5"/>
      <c r="G17" s="2"/>
      <c r="H17" s="2"/>
      <c r="I17" s="6"/>
      <c r="J17" s="2"/>
      <c r="K17" s="69" t="s">
        <v>88</v>
      </c>
      <c r="L17" s="298" t="b">
        <v>0</v>
      </c>
      <c r="M17" s="5"/>
      <c r="N17" s="67" t="s">
        <v>87</v>
      </c>
      <c r="O17" s="298" t="b">
        <v>0</v>
      </c>
      <c r="P17" s="7"/>
      <c r="Q17" s="75" t="s">
        <v>95</v>
      </c>
      <c r="R17" s="298" t="b">
        <v>0</v>
      </c>
      <c r="S17" s="5"/>
      <c r="T17" s="75" t="s">
        <v>109</v>
      </c>
      <c r="U17" s="297" t="b">
        <v>0</v>
      </c>
      <c r="V17" s="2"/>
      <c r="W17" s="76" t="s">
        <v>112</v>
      </c>
      <c r="X17" s="299" t="b">
        <v>0</v>
      </c>
      <c r="Y17" s="2"/>
      <c r="Z17" s="2"/>
      <c r="AA17" s="2"/>
      <c r="AB17" s="3"/>
    </row>
    <row r="18" spans="2:28" ht="10.5" customHeight="1" x14ac:dyDescent="0.55000000000000004">
      <c r="B18" s="375"/>
      <c r="C18" s="9"/>
      <c r="D18" s="2"/>
      <c r="E18" s="2"/>
      <c r="F18" s="5"/>
      <c r="G18" s="2"/>
      <c r="H18" s="2"/>
      <c r="I18" s="6"/>
      <c r="J18" s="2"/>
      <c r="K18" s="2"/>
      <c r="L18" s="2"/>
      <c r="M18" s="5"/>
      <c r="N18" s="2"/>
      <c r="O18" s="298"/>
      <c r="P18" s="7"/>
      <c r="Q18" s="2"/>
      <c r="R18" s="298"/>
      <c r="S18" s="5"/>
      <c r="T18" s="2"/>
      <c r="U18" s="297"/>
      <c r="V18" s="2"/>
      <c r="W18" s="2"/>
      <c r="X18" s="299"/>
      <c r="Y18" s="2"/>
      <c r="Z18" s="2"/>
      <c r="AA18" s="2"/>
      <c r="AB18" s="3"/>
    </row>
    <row r="19" spans="2:28" ht="15.75" customHeight="1" x14ac:dyDescent="0.55000000000000004">
      <c r="B19" s="375"/>
      <c r="C19" s="9"/>
      <c r="D19" s="2"/>
      <c r="E19" s="2"/>
      <c r="F19" s="5"/>
      <c r="G19" s="2"/>
      <c r="H19" s="2"/>
      <c r="I19" s="6"/>
      <c r="J19" s="2"/>
      <c r="L19" s="2"/>
      <c r="M19" s="5"/>
      <c r="N19" s="78" t="s">
        <v>89</v>
      </c>
      <c r="O19" s="298" t="b">
        <v>0</v>
      </c>
      <c r="P19" s="7"/>
      <c r="Q19" s="75" t="s">
        <v>96</v>
      </c>
      <c r="R19" s="298" t="b">
        <v>0</v>
      </c>
      <c r="S19" s="5"/>
      <c r="T19" s="75" t="s">
        <v>108</v>
      </c>
      <c r="U19" s="297" t="b">
        <v>0</v>
      </c>
      <c r="V19" s="2"/>
      <c r="W19" s="76" t="s">
        <v>110</v>
      </c>
      <c r="X19" s="299" t="b">
        <v>0</v>
      </c>
      <c r="Y19" s="2"/>
      <c r="Z19" s="2"/>
      <c r="AA19" s="2"/>
      <c r="AB19" s="3"/>
    </row>
    <row r="20" spans="2:28" ht="10.5" customHeight="1" x14ac:dyDescent="0.55000000000000004">
      <c r="B20" s="375"/>
      <c r="C20" s="9"/>
      <c r="D20" s="2"/>
      <c r="E20" s="2"/>
      <c r="F20" s="5"/>
      <c r="G20" s="2"/>
      <c r="H20" s="2"/>
      <c r="I20" s="6"/>
      <c r="J20" s="2"/>
      <c r="K20" s="2"/>
      <c r="L20" s="2"/>
      <c r="M20" s="5"/>
      <c r="N20" s="2"/>
      <c r="O20" s="257"/>
      <c r="P20" s="7"/>
      <c r="Q20" s="2"/>
      <c r="R20" s="298"/>
      <c r="S20" s="5"/>
      <c r="T20" s="2"/>
      <c r="U20" s="297"/>
      <c r="V20" s="2"/>
      <c r="W20" s="2"/>
      <c r="X20" s="299"/>
      <c r="Y20" s="2"/>
      <c r="Z20" s="2"/>
      <c r="AA20" s="2"/>
      <c r="AB20" s="3"/>
    </row>
    <row r="21" spans="2:28" ht="15.75" customHeight="1" x14ac:dyDescent="0.55000000000000004">
      <c r="B21" s="375"/>
      <c r="C21" s="9"/>
      <c r="D21" s="2"/>
      <c r="E21" s="2"/>
      <c r="F21" s="5"/>
      <c r="G21" s="2"/>
      <c r="H21" s="2"/>
      <c r="I21" s="6"/>
      <c r="J21" s="2"/>
      <c r="K21" s="2"/>
      <c r="L21" s="2"/>
      <c r="M21" s="5"/>
      <c r="N21" s="2"/>
      <c r="O21" s="2"/>
      <c r="P21" s="7"/>
      <c r="Q21" s="78" t="s">
        <v>97</v>
      </c>
      <c r="R21" s="298" t="b">
        <v>0</v>
      </c>
      <c r="S21" s="5"/>
      <c r="T21" s="75" t="s">
        <v>104</v>
      </c>
      <c r="U21" s="297" t="b">
        <v>0</v>
      </c>
      <c r="V21" s="2"/>
      <c r="W21" s="78" t="s">
        <v>111</v>
      </c>
      <c r="X21" s="299" t="b">
        <v>0</v>
      </c>
      <c r="Y21" s="2"/>
      <c r="Z21" s="2"/>
      <c r="AA21" s="2"/>
      <c r="AB21" s="3"/>
    </row>
    <row r="22" spans="2:28" ht="10.5" customHeight="1" x14ac:dyDescent="0.55000000000000004">
      <c r="B22" s="375"/>
      <c r="C22" s="9"/>
      <c r="D22" s="2"/>
      <c r="E22" s="2"/>
      <c r="F22" s="5"/>
      <c r="G22" s="2"/>
      <c r="H22" s="2"/>
      <c r="I22" s="6"/>
      <c r="J22" s="2"/>
      <c r="K22" s="2"/>
      <c r="L22" s="2"/>
      <c r="M22" s="5"/>
      <c r="N22" s="2"/>
      <c r="O22" s="2"/>
      <c r="P22" s="7"/>
      <c r="Q22" s="2"/>
      <c r="R22" s="298"/>
      <c r="S22" s="5"/>
      <c r="T22" s="2"/>
      <c r="U22" s="297"/>
      <c r="V22" s="2"/>
      <c r="W22" s="2"/>
      <c r="X22" s="299"/>
      <c r="Y22" s="2"/>
      <c r="Z22" s="2"/>
      <c r="AA22" s="2"/>
      <c r="AB22" s="3"/>
    </row>
    <row r="23" spans="2:28" ht="15.75" customHeight="1" x14ac:dyDescent="0.55000000000000004">
      <c r="B23" s="375"/>
      <c r="C23" s="9"/>
      <c r="D23" s="2"/>
      <c r="E23" s="2"/>
      <c r="F23" s="5"/>
      <c r="G23" s="2"/>
      <c r="H23" s="2"/>
      <c r="I23" s="6"/>
      <c r="J23" s="2"/>
      <c r="K23" s="2"/>
      <c r="L23" s="2"/>
      <c r="M23" s="5"/>
      <c r="O23" s="2"/>
      <c r="P23" s="7"/>
      <c r="Q23" s="78" t="s">
        <v>98</v>
      </c>
      <c r="R23" s="298" t="b">
        <v>0</v>
      </c>
      <c r="S23" s="5"/>
      <c r="T23" s="78" t="s">
        <v>107</v>
      </c>
      <c r="U23" s="297" t="b">
        <v>0</v>
      </c>
      <c r="V23" s="2"/>
      <c r="W23" s="78" t="s">
        <v>114</v>
      </c>
      <c r="X23" s="299" t="b">
        <v>0</v>
      </c>
      <c r="Y23" s="2"/>
      <c r="Z23" s="2"/>
      <c r="AA23" s="2"/>
      <c r="AB23" s="3"/>
    </row>
    <row r="24" spans="2:28" ht="10.5" customHeight="1" x14ac:dyDescent="0.55000000000000004">
      <c r="B24" s="375"/>
      <c r="C24" s="9"/>
      <c r="D24" s="2"/>
      <c r="E24" s="2"/>
      <c r="F24" s="5"/>
      <c r="G24" s="2"/>
      <c r="H24" s="2"/>
      <c r="I24" s="6"/>
      <c r="J24" s="2"/>
      <c r="K24" s="2"/>
      <c r="L24" s="2"/>
      <c r="M24" s="5"/>
      <c r="O24" s="2"/>
      <c r="P24" s="7"/>
      <c r="Q24" s="2"/>
      <c r="R24" s="298"/>
      <c r="S24" s="5"/>
      <c r="T24" s="2"/>
      <c r="U24" s="297"/>
      <c r="V24" s="2"/>
      <c r="W24" s="2"/>
      <c r="X24" s="8"/>
      <c r="Y24" s="2"/>
      <c r="Z24" s="2"/>
      <c r="AA24" s="2"/>
      <c r="AB24" s="3"/>
    </row>
    <row r="25" spans="2:28" ht="15.75" customHeight="1" x14ac:dyDescent="0.55000000000000004">
      <c r="B25" s="375"/>
      <c r="C25" s="9"/>
      <c r="D25" s="2"/>
      <c r="E25" s="2"/>
      <c r="F25" s="5"/>
      <c r="G25" s="2"/>
      <c r="H25" s="2"/>
      <c r="I25" s="6"/>
      <c r="J25" s="2"/>
      <c r="L25" s="2"/>
      <c r="M25" s="5"/>
      <c r="O25" s="2"/>
      <c r="P25" s="7"/>
      <c r="Q25" s="78" t="s">
        <v>99</v>
      </c>
      <c r="R25" s="298" t="b">
        <v>0</v>
      </c>
      <c r="S25" s="5"/>
      <c r="T25" s="78" t="s">
        <v>105</v>
      </c>
      <c r="U25" s="297" t="b">
        <v>0</v>
      </c>
      <c r="V25" s="2"/>
      <c r="W25" s="2"/>
      <c r="X25" s="8"/>
      <c r="Y25" s="2"/>
      <c r="Z25" s="2"/>
      <c r="AA25" s="2"/>
      <c r="AB25" s="3"/>
    </row>
    <row r="26" spans="2:28" ht="10.5" customHeight="1" x14ac:dyDescent="0.55000000000000004">
      <c r="B26" s="375"/>
      <c r="C26" s="9"/>
      <c r="D26" s="84"/>
      <c r="E26" s="84"/>
      <c r="F26" s="84"/>
      <c r="G26" s="84"/>
      <c r="H26" s="84"/>
      <c r="I26" s="84"/>
      <c r="J26" s="2"/>
      <c r="L26" s="2"/>
      <c r="M26" s="5"/>
      <c r="N26" s="2"/>
      <c r="O26" s="2"/>
      <c r="P26" s="7"/>
      <c r="Q26" s="2"/>
      <c r="R26" s="2"/>
      <c r="S26" s="5"/>
      <c r="U26" s="6"/>
      <c r="V26" s="2"/>
      <c r="W26" s="2"/>
      <c r="X26" s="8"/>
      <c r="Y26" s="2"/>
      <c r="Z26" s="2"/>
      <c r="AA26" s="2"/>
      <c r="AB26" s="3"/>
    </row>
    <row r="27" spans="2:28" ht="15.75" customHeight="1" thickBot="1" x14ac:dyDescent="0.6">
      <c r="B27" s="375"/>
      <c r="C27" s="9"/>
      <c r="D27" s="84"/>
      <c r="E27" s="84"/>
      <c r="F27" s="84"/>
      <c r="G27" s="84"/>
      <c r="H27" s="84"/>
      <c r="I27" s="84"/>
      <c r="J27" s="2"/>
      <c r="L27" s="2"/>
      <c r="M27" s="5"/>
      <c r="N27" s="2"/>
      <c r="O27" s="2"/>
      <c r="P27" s="7"/>
      <c r="Q27" s="444" t="s">
        <v>262</v>
      </c>
      <c r="R27" s="445"/>
      <c r="S27" s="445"/>
      <c r="T27" s="445"/>
      <c r="U27" s="445"/>
      <c r="V27" s="445"/>
      <c r="W27" s="441" t="s">
        <v>128</v>
      </c>
      <c r="X27" s="441"/>
      <c r="Y27" s="441"/>
      <c r="Z27" s="441"/>
      <c r="AA27" s="302">
        <v>0</v>
      </c>
      <c r="AB27" s="300"/>
    </row>
    <row r="28" spans="2:28" ht="10.5" customHeight="1" x14ac:dyDescent="0.55000000000000004">
      <c r="B28" s="375"/>
      <c r="C28" s="9"/>
      <c r="D28" s="390" t="s">
        <v>127</v>
      </c>
      <c r="E28" s="391"/>
      <c r="F28" s="391"/>
      <c r="G28" s="391"/>
      <c r="H28" s="391"/>
      <c r="I28" s="392"/>
      <c r="J28" s="307"/>
      <c r="K28" s="307"/>
      <c r="L28" s="2"/>
      <c r="M28" s="5"/>
      <c r="N28" s="2"/>
      <c r="O28" s="2"/>
      <c r="P28" s="7"/>
      <c r="R28" s="2"/>
      <c r="S28" s="5"/>
      <c r="T28" s="2"/>
      <c r="U28" s="6"/>
      <c r="V28" s="2"/>
      <c r="W28" s="2"/>
      <c r="X28" s="8"/>
      <c r="Y28" s="2"/>
      <c r="Z28" s="2"/>
      <c r="AA28" s="2"/>
      <c r="AB28" s="300"/>
    </row>
    <row r="29" spans="2:28" ht="15.75" customHeight="1" x14ac:dyDescent="0.55000000000000004">
      <c r="B29" s="375"/>
      <c r="C29" s="9"/>
      <c r="D29" s="393"/>
      <c r="E29" s="394"/>
      <c r="F29" s="394"/>
      <c r="G29" s="394"/>
      <c r="H29" s="394"/>
      <c r="I29" s="395"/>
      <c r="J29" s="307"/>
      <c r="K29" s="307"/>
      <c r="L29" s="2"/>
      <c r="M29" s="5"/>
      <c r="N29" s="2"/>
      <c r="O29" s="2"/>
      <c r="P29" s="7"/>
      <c r="Q29" s="78" t="s">
        <v>120</v>
      </c>
      <c r="R29" s="304" t="b">
        <v>0</v>
      </c>
      <c r="S29" s="5"/>
      <c r="T29" s="2"/>
      <c r="U29" s="2"/>
      <c r="V29" s="7"/>
      <c r="W29" s="78" t="s">
        <v>122</v>
      </c>
      <c r="X29" s="299" t="b">
        <v>0</v>
      </c>
      <c r="Z29" s="461" t="s">
        <v>124</v>
      </c>
      <c r="AA29" s="462"/>
      <c r="AB29" s="301" t="b">
        <v>0</v>
      </c>
    </row>
    <row r="30" spans="2:28" ht="10.5" customHeight="1" x14ac:dyDescent="0.55000000000000004">
      <c r="B30" s="375"/>
      <c r="C30" s="9"/>
      <c r="D30" s="348" t="s">
        <v>265</v>
      </c>
      <c r="E30" s="349"/>
      <c r="F30" s="349"/>
      <c r="G30" s="349"/>
      <c r="H30" s="349"/>
      <c r="I30" s="350"/>
      <c r="J30" s="307"/>
      <c r="K30" s="307"/>
      <c r="L30" s="2"/>
      <c r="M30" s="5"/>
      <c r="N30" s="2"/>
      <c r="O30" s="2"/>
      <c r="P30" s="7"/>
      <c r="Q30" s="2"/>
      <c r="R30" s="305"/>
      <c r="S30" s="5"/>
      <c r="T30" s="2"/>
      <c r="U30" s="6"/>
      <c r="V30" s="2"/>
      <c r="W30" s="2"/>
      <c r="X30" s="303"/>
      <c r="Y30" s="2"/>
      <c r="Z30" s="2"/>
      <c r="AA30" s="2"/>
      <c r="AB30" s="3"/>
    </row>
    <row r="31" spans="2:28" ht="15.75" customHeight="1" x14ac:dyDescent="0.55000000000000004">
      <c r="B31" s="375"/>
      <c r="C31" s="9"/>
      <c r="D31" s="351"/>
      <c r="E31" s="352"/>
      <c r="F31" s="352"/>
      <c r="G31" s="352"/>
      <c r="H31" s="352"/>
      <c r="I31" s="353"/>
      <c r="J31" s="307"/>
      <c r="K31" s="307"/>
      <c r="L31" s="2"/>
      <c r="M31" s="5"/>
      <c r="N31" s="2"/>
      <c r="O31" s="2"/>
      <c r="P31" s="7"/>
      <c r="Q31" s="78" t="s">
        <v>119</v>
      </c>
      <c r="R31" s="298" t="b">
        <v>0</v>
      </c>
      <c r="S31" s="5"/>
      <c r="T31" s="78" t="s">
        <v>106</v>
      </c>
      <c r="U31" s="297" t="b">
        <v>0</v>
      </c>
      <c r="V31" s="2"/>
      <c r="W31" s="78" t="s">
        <v>121</v>
      </c>
      <c r="X31" s="299" t="b">
        <v>0</v>
      </c>
      <c r="Y31" s="2"/>
      <c r="Z31" s="2"/>
      <c r="AA31" s="2"/>
      <c r="AB31" s="3"/>
    </row>
    <row r="32" spans="2:28" ht="10.5" customHeight="1" thickBot="1" x14ac:dyDescent="0.6">
      <c r="B32" s="375"/>
      <c r="C32" s="9"/>
      <c r="D32" s="354"/>
      <c r="E32" s="355"/>
      <c r="F32" s="355"/>
      <c r="G32" s="355"/>
      <c r="H32" s="355"/>
      <c r="I32" s="356"/>
      <c r="J32" s="307"/>
      <c r="K32" s="307"/>
      <c r="L32" s="2"/>
      <c r="M32" s="5"/>
      <c r="N32" s="2"/>
      <c r="O32" s="2"/>
      <c r="P32" s="7"/>
      <c r="Q32" s="2"/>
      <c r="R32" s="2"/>
      <c r="S32" s="5"/>
      <c r="T32" s="2"/>
      <c r="U32" s="297"/>
      <c r="V32" s="2"/>
      <c r="W32" s="2"/>
      <c r="X32" s="299"/>
      <c r="Y32" s="2"/>
      <c r="Z32" s="2"/>
      <c r="AA32" s="2"/>
      <c r="AB32" s="3"/>
    </row>
    <row r="33" spans="2:28" ht="15.75" customHeight="1" thickTop="1" x14ac:dyDescent="0.55000000000000004">
      <c r="B33" s="375"/>
      <c r="C33" s="9"/>
      <c r="D33" s="357" t="s">
        <v>18</v>
      </c>
      <c r="E33" s="358"/>
      <c r="F33" s="358"/>
      <c r="G33" s="358"/>
      <c r="H33" s="358"/>
      <c r="I33" s="359"/>
      <c r="J33" s="307"/>
      <c r="K33" s="307"/>
      <c r="L33" s="2"/>
      <c r="M33" s="5"/>
      <c r="N33" s="2"/>
      <c r="O33" s="2"/>
      <c r="P33" s="7"/>
      <c r="R33" s="2"/>
      <c r="S33" s="5"/>
      <c r="T33" s="78" t="s">
        <v>263</v>
      </c>
      <c r="U33" s="297" t="b">
        <v>0</v>
      </c>
      <c r="V33" s="2"/>
      <c r="W33" s="79" t="s">
        <v>123</v>
      </c>
      <c r="X33" s="299" t="b">
        <v>0</v>
      </c>
      <c r="Y33" s="2"/>
      <c r="Z33" s="2"/>
      <c r="AA33" s="2"/>
      <c r="AB33" s="3"/>
    </row>
    <row r="34" spans="2:28" ht="10.5" customHeight="1" x14ac:dyDescent="0.55000000000000004">
      <c r="B34" s="375"/>
      <c r="C34" s="9"/>
      <c r="D34" s="360"/>
      <c r="E34" s="361"/>
      <c r="F34" s="361"/>
      <c r="G34" s="361"/>
      <c r="H34" s="361"/>
      <c r="I34" s="362"/>
      <c r="J34" s="307"/>
      <c r="K34" s="307"/>
      <c r="L34" s="307"/>
      <c r="M34" s="308"/>
      <c r="N34" s="2"/>
      <c r="O34" s="2"/>
      <c r="P34" s="7"/>
      <c r="Q34" s="2"/>
      <c r="R34" s="2"/>
      <c r="S34" s="5"/>
      <c r="T34" s="2"/>
      <c r="U34" s="297"/>
      <c r="V34" s="2"/>
      <c r="W34" s="2"/>
      <c r="X34" s="8"/>
      <c r="Y34" s="2"/>
      <c r="Z34" s="2"/>
      <c r="AA34" s="2"/>
      <c r="AB34" s="3"/>
    </row>
    <row r="35" spans="2:28" ht="15.75" customHeight="1" x14ac:dyDescent="0.55000000000000004">
      <c r="B35" s="375"/>
      <c r="C35" s="9"/>
      <c r="D35" s="458" t="str">
        <f>IF(J35=2,"", "工学共通必修科目が不足しています")</f>
        <v>工学共通必修科目が不足しています</v>
      </c>
      <c r="E35" s="459"/>
      <c r="F35" s="459"/>
      <c r="G35" s="460"/>
      <c r="H35" s="455">
        <f>AVERAGE(SUM(J35:J39)/27,K44/29)</f>
        <v>0</v>
      </c>
      <c r="I35" s="369"/>
      <c r="J35" s="257">
        <f>COUNTIF(E7,TRUE)*2</f>
        <v>0</v>
      </c>
      <c r="K35" s="257"/>
      <c r="L35" s="257"/>
      <c r="M35" s="308"/>
      <c r="N35" s="2"/>
      <c r="O35" s="2"/>
      <c r="P35" s="7"/>
      <c r="S35" s="5"/>
      <c r="T35" s="78" t="s">
        <v>264</v>
      </c>
      <c r="U35" s="298" t="b">
        <v>0</v>
      </c>
      <c r="V35" s="7"/>
      <c r="W35" s="2"/>
      <c r="X35" s="8"/>
      <c r="AB35" s="3"/>
    </row>
    <row r="36" spans="2:28" ht="10.5" customHeight="1" x14ac:dyDescent="0.55000000000000004">
      <c r="B36" s="375"/>
      <c r="C36" s="9"/>
      <c r="D36" s="446"/>
      <c r="E36" s="447"/>
      <c r="F36" s="447"/>
      <c r="G36" s="448"/>
      <c r="H36" s="456"/>
      <c r="I36" s="370"/>
      <c r="J36" s="257"/>
      <c r="K36" s="257"/>
      <c r="L36" s="257"/>
      <c r="M36" s="308"/>
      <c r="N36" s="2"/>
      <c r="O36" s="2"/>
      <c r="P36" s="7"/>
      <c r="S36" s="99"/>
      <c r="T36" s="100"/>
      <c r="U36" s="100"/>
      <c r="V36" s="102"/>
      <c r="W36" s="100"/>
      <c r="X36" s="101"/>
      <c r="AB36" s="3"/>
    </row>
    <row r="37" spans="2:28" ht="15.75" customHeight="1" x14ac:dyDescent="0.55000000000000004">
      <c r="B37" s="375"/>
      <c r="C37" s="9"/>
      <c r="D37" s="449" t="str">
        <f>IF(J37=21,"", "コース専門必修科目が不足しています")</f>
        <v>コース専門必修科目が不足しています</v>
      </c>
      <c r="E37" s="450"/>
      <c r="F37" s="450"/>
      <c r="G37" s="451"/>
      <c r="H37" s="456"/>
      <c r="I37" s="370"/>
      <c r="J37" s="257">
        <f>COUNTIF(I9:O17,TRUE)*2+COUNTIF(I7,TRUE)*1</f>
        <v>0</v>
      </c>
      <c r="K37" s="257"/>
      <c r="L37" s="257"/>
      <c r="M37" s="308"/>
      <c r="N37" s="2"/>
      <c r="O37" s="2"/>
      <c r="P37" s="7"/>
      <c r="Q37" s="437" t="s">
        <v>205</v>
      </c>
      <c r="R37" s="439"/>
      <c r="S37" s="439"/>
      <c r="T37" s="439"/>
      <c r="U37" s="439"/>
      <c r="V37" s="439"/>
      <c r="W37" s="440" t="s">
        <v>128</v>
      </c>
      <c r="X37" s="440"/>
      <c r="Y37" s="440"/>
      <c r="Z37" s="440"/>
      <c r="AA37" s="306">
        <v>0</v>
      </c>
      <c r="AB37" s="300"/>
    </row>
    <row r="38" spans="2:28" ht="10.5" customHeight="1" x14ac:dyDescent="0.55000000000000004">
      <c r="B38" s="375"/>
      <c r="C38" s="9"/>
      <c r="D38" s="449"/>
      <c r="E38" s="450"/>
      <c r="F38" s="450"/>
      <c r="G38" s="451"/>
      <c r="H38" s="456"/>
      <c r="I38" s="370"/>
      <c r="J38" s="257"/>
      <c r="K38" s="257"/>
      <c r="L38" s="257"/>
      <c r="M38" s="308"/>
      <c r="N38" s="2"/>
      <c r="O38" s="2"/>
      <c r="P38" s="7"/>
      <c r="Q38" s="2"/>
      <c r="R38" s="2"/>
      <c r="S38" s="5"/>
      <c r="T38" s="2"/>
      <c r="U38" s="6"/>
      <c r="V38" s="2"/>
      <c r="W38" s="2"/>
      <c r="X38" s="8"/>
      <c r="Y38" s="2"/>
      <c r="Z38" s="2"/>
      <c r="AA38" s="2"/>
      <c r="AB38" s="3"/>
    </row>
    <row r="39" spans="2:28" ht="15.75" customHeight="1" x14ac:dyDescent="0.55000000000000004">
      <c r="B39" s="375"/>
      <c r="C39" s="9"/>
      <c r="D39" s="446" t="str">
        <f>IF(J39=4, "","工学融合科目が不足しています")</f>
        <v>工学融合科目が不足しています</v>
      </c>
      <c r="E39" s="447"/>
      <c r="F39" s="447"/>
      <c r="G39" s="448"/>
      <c r="H39" s="456"/>
      <c r="I39" s="370"/>
      <c r="J39" s="257">
        <f>COUNTIF(R39:U39,TRUE)*2</f>
        <v>0</v>
      </c>
      <c r="K39" s="257" t="s">
        <v>202</v>
      </c>
      <c r="L39" s="257"/>
      <c r="M39" s="308"/>
      <c r="N39" s="2"/>
      <c r="O39" s="2"/>
      <c r="P39" s="7"/>
      <c r="Q39" s="80" t="s">
        <v>115</v>
      </c>
      <c r="R39" s="290" t="b">
        <v>0</v>
      </c>
      <c r="S39" s="5"/>
      <c r="T39" s="80" t="s">
        <v>116</v>
      </c>
      <c r="U39" s="291" t="b">
        <v>0</v>
      </c>
      <c r="V39" s="2"/>
      <c r="W39" s="81" t="s">
        <v>125</v>
      </c>
      <c r="X39" s="289" t="b">
        <v>0</v>
      </c>
      <c r="Y39" s="2"/>
      <c r="Z39" s="435" t="s">
        <v>201</v>
      </c>
      <c r="AA39" s="436"/>
      <c r="AB39" s="287" t="b">
        <v>0</v>
      </c>
    </row>
    <row r="40" spans="2:28" ht="10.5" customHeight="1" x14ac:dyDescent="0.55000000000000004">
      <c r="B40" s="375"/>
      <c r="C40" s="9"/>
      <c r="D40" s="446"/>
      <c r="E40" s="447"/>
      <c r="F40" s="447"/>
      <c r="G40" s="448"/>
      <c r="H40" s="456"/>
      <c r="I40" s="370"/>
      <c r="J40" s="257">
        <f>COUNTIF(X39:AB41,TRUE)*2</f>
        <v>0</v>
      </c>
      <c r="K40" s="257" t="s">
        <v>203</v>
      </c>
      <c r="L40" s="257"/>
      <c r="M40" s="308"/>
      <c r="N40" s="2"/>
      <c r="O40" s="2"/>
      <c r="P40" s="7"/>
      <c r="Q40" s="32"/>
      <c r="R40" s="2"/>
      <c r="S40" s="5"/>
      <c r="T40" s="2"/>
      <c r="U40" s="6"/>
      <c r="V40" s="2"/>
      <c r="W40" s="2"/>
      <c r="X40" s="255"/>
      <c r="Y40" s="2"/>
      <c r="Z40" s="2"/>
      <c r="AA40" s="2"/>
      <c r="AB40" s="3"/>
    </row>
    <row r="41" spans="2:28" ht="15.75" customHeight="1" x14ac:dyDescent="0.55000000000000004">
      <c r="B41" s="375"/>
      <c r="C41" s="9"/>
      <c r="D41" s="449" t="str">
        <f>IF(K44&gt;=29,"","専門選択科目が不足しています")</f>
        <v>専門選択科目が不足しています</v>
      </c>
      <c r="E41" s="450"/>
      <c r="F41" s="450"/>
      <c r="G41" s="451"/>
      <c r="H41" s="456"/>
      <c r="I41" s="370"/>
      <c r="J41" s="257">
        <f>IF(L41&gt;16,16,L41)</f>
        <v>0</v>
      </c>
      <c r="K41" s="260" t="s">
        <v>157</v>
      </c>
      <c r="L41" s="257">
        <f>SUM(COUNTIF(R7:U11,TRUE),COUNTIF(U13:U21,TRUE),COUNTIF(R17:R19,TRUE),COUNTIF(X17:X19,TRUE))*2</f>
        <v>0</v>
      </c>
      <c r="M41" s="308"/>
      <c r="N41" s="2"/>
      <c r="O41" s="2"/>
      <c r="P41" s="7"/>
      <c r="R41" s="2"/>
      <c r="S41" s="5"/>
      <c r="T41" s="2"/>
      <c r="U41" s="6"/>
      <c r="V41" s="2"/>
      <c r="W41" s="81" t="s">
        <v>126</v>
      </c>
      <c r="X41" s="289" t="b">
        <v>0</v>
      </c>
      <c r="Y41" s="2"/>
      <c r="Z41" s="433" t="s">
        <v>345</v>
      </c>
      <c r="AA41" s="434"/>
      <c r="AB41" s="300" t="b">
        <v>0</v>
      </c>
    </row>
    <row r="42" spans="2:28" ht="10.5" customHeight="1" thickBot="1" x14ac:dyDescent="0.6">
      <c r="B42" s="375"/>
      <c r="C42" s="9"/>
      <c r="D42" s="452"/>
      <c r="E42" s="453"/>
      <c r="F42" s="453"/>
      <c r="G42" s="454"/>
      <c r="H42" s="457"/>
      <c r="I42" s="371"/>
      <c r="J42" s="257">
        <f>L42</f>
        <v>0</v>
      </c>
      <c r="K42" s="260" t="s">
        <v>158</v>
      </c>
      <c r="L42" s="257">
        <f>COUNTIF(R29:AB31,TRUE)*2+COUNTIF(X33,TRUE)*1+COUNTIF(U33:U35,TRUE)*2+COUNTIF(R13:R15,TRUE)*2+COUNTIF(R21:R25,TRUE)*2+COUNTIF(U23:U25,TRUE)*2+COUNTIF(X15,TRUE)*2+COUNTIF(X21:X23,TRUE)*2+COUNTIF(O19,TRUE)*2+AA27</f>
        <v>0</v>
      </c>
      <c r="M42" s="308"/>
      <c r="N42" s="2"/>
      <c r="O42" s="2"/>
      <c r="P42" s="7"/>
      <c r="Q42" s="2"/>
      <c r="R42" s="2"/>
      <c r="S42" s="5"/>
      <c r="T42" s="2"/>
      <c r="U42" s="6"/>
      <c r="V42" s="2"/>
      <c r="W42" s="2"/>
      <c r="X42" s="8"/>
      <c r="Y42" s="2"/>
      <c r="Z42" s="2"/>
      <c r="AA42" s="2"/>
      <c r="AB42" s="3"/>
    </row>
    <row r="43" spans="2:28" ht="15.75" customHeight="1" x14ac:dyDescent="0.55000000000000004">
      <c r="B43" s="375"/>
      <c r="C43" s="9"/>
      <c r="D43" s="82"/>
      <c r="E43" s="82"/>
      <c r="F43" s="82"/>
      <c r="G43" s="82"/>
      <c r="H43" s="264">
        <f>SUM(J35:J39)+SUM(単位計算!L31:L32)+単位計算!L34</f>
        <v>0</v>
      </c>
      <c r="I43" s="265"/>
      <c r="J43" s="257">
        <f>AA37</f>
        <v>0</v>
      </c>
      <c r="K43" s="261" t="s">
        <v>204</v>
      </c>
      <c r="L43" s="257"/>
      <c r="M43" s="308"/>
      <c r="N43" s="2"/>
      <c r="O43" s="2"/>
      <c r="P43" s="7"/>
      <c r="Q43" s="2"/>
      <c r="R43" s="2"/>
      <c r="S43" s="5"/>
      <c r="T43" s="2"/>
      <c r="U43" s="6"/>
      <c r="V43" s="2"/>
      <c r="W43" s="2"/>
      <c r="X43" s="8"/>
      <c r="Y43" s="2"/>
      <c r="Z43" s="2"/>
      <c r="AA43" s="2"/>
      <c r="AB43" s="3"/>
    </row>
    <row r="44" spans="2:28" ht="10.5" customHeight="1" thickBot="1" x14ac:dyDescent="0.6">
      <c r="B44" s="22"/>
      <c r="C44" s="23"/>
      <c r="D44" s="83"/>
      <c r="E44" s="83"/>
      <c r="F44" s="83"/>
      <c r="G44" s="83"/>
      <c r="H44" s="266">
        <f>IF(H43&gt;=56,56,H43)</f>
        <v>0</v>
      </c>
      <c r="I44" s="267"/>
      <c r="J44" s="262">
        <f>SUM(単位計算!L31:L32)+単位計算!L34</f>
        <v>0</v>
      </c>
      <c r="K44" s="263">
        <f>IF(J44&gt;29,29,J44)</f>
        <v>0</v>
      </c>
      <c r="L44" s="262"/>
      <c r="M44" s="309"/>
      <c r="N44" s="24"/>
      <c r="O44" s="24"/>
      <c r="P44" s="27"/>
      <c r="Q44" s="24"/>
      <c r="R44" s="24"/>
      <c r="S44" s="25"/>
      <c r="T44" s="24"/>
      <c r="U44" s="26"/>
      <c r="V44" s="24"/>
      <c r="W44" s="24"/>
      <c r="X44" s="28"/>
      <c r="Y44" s="24"/>
      <c r="Z44" s="24"/>
      <c r="AA44" s="24"/>
      <c r="AB44" s="29"/>
    </row>
    <row r="45" spans="2:28" ht="15.75" customHeight="1" x14ac:dyDescent="0.55000000000000004"/>
    <row r="46" spans="2:28" ht="10.5" customHeight="1" x14ac:dyDescent="0.55000000000000004"/>
    <row r="49" ht="18.75" customHeight="1" x14ac:dyDescent="0.55000000000000004"/>
    <row r="52" ht="19.5" customHeight="1" x14ac:dyDescent="0.55000000000000004"/>
    <row r="54" ht="18.75" customHeight="1" x14ac:dyDescent="0.55000000000000004"/>
    <row r="58" ht="18.75" customHeight="1" x14ac:dyDescent="0.55000000000000004"/>
  </sheetData>
  <mergeCells count="36">
    <mergeCell ref="D33:I34"/>
    <mergeCell ref="D35:G36"/>
    <mergeCell ref="D37:G38"/>
    <mergeCell ref="Z29:AA29"/>
    <mergeCell ref="G7:H7"/>
    <mergeCell ref="G9:H9"/>
    <mergeCell ref="G13:H13"/>
    <mergeCell ref="D28:I29"/>
    <mergeCell ref="D30:I32"/>
    <mergeCell ref="B7:B43"/>
    <mergeCell ref="B3:B5"/>
    <mergeCell ref="C3:AB3"/>
    <mergeCell ref="C4:I4"/>
    <mergeCell ref="J4:O4"/>
    <mergeCell ref="P4:U4"/>
    <mergeCell ref="V4:AB4"/>
    <mergeCell ref="C5:E5"/>
    <mergeCell ref="F5:I5"/>
    <mergeCell ref="J5:L5"/>
    <mergeCell ref="M5:O5"/>
    <mergeCell ref="Z11:AA11"/>
    <mergeCell ref="Q27:V27"/>
    <mergeCell ref="D39:G40"/>
    <mergeCell ref="D41:G42"/>
    <mergeCell ref="H35:I42"/>
    <mergeCell ref="Z41:AA41"/>
    <mergeCell ref="Z39:AA39"/>
    <mergeCell ref="P5:R5"/>
    <mergeCell ref="Y5:AB5"/>
    <mergeCell ref="Z7:AA7"/>
    <mergeCell ref="Z9:AA9"/>
    <mergeCell ref="S5:U5"/>
    <mergeCell ref="V5:X5"/>
    <mergeCell ref="Q37:V37"/>
    <mergeCell ref="W37:Z37"/>
    <mergeCell ref="W27:Z27"/>
  </mergeCells>
  <phoneticPr fontId="1"/>
  <dataValidations count="2">
    <dataValidation type="list" allowBlank="1" showInputMessage="1" showErrorMessage="1" sqref="AA27" xr:uid="{00000000-0002-0000-0300-000000000000}">
      <formula1>"0,2,4,6,8,10"</formula1>
    </dataValidation>
    <dataValidation type="list" allowBlank="1" showInputMessage="1" showErrorMessage="1" sqref="AA37" xr:uid="{00000000-0002-0000-0300-000001000000}">
      <formula1>"0,1,2,3,4,5,6"</formula1>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6</xdr:col>
                    <xdr:colOff>0</xdr:colOff>
                    <xdr:row>7</xdr:row>
                    <xdr:rowOff>114300</xdr:rowOff>
                  </from>
                  <to>
                    <xdr:col>6</xdr:col>
                    <xdr:colOff>298450</xdr:colOff>
                    <xdr:row>9</xdr:row>
                    <xdr:rowOff>19050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10</xdr:col>
                    <xdr:colOff>0</xdr:colOff>
                    <xdr:row>7</xdr:row>
                    <xdr:rowOff>114300</xdr:rowOff>
                  </from>
                  <to>
                    <xdr:col>10</xdr:col>
                    <xdr:colOff>298450</xdr:colOff>
                    <xdr:row>9</xdr:row>
                    <xdr:rowOff>19050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10</xdr:col>
                    <xdr:colOff>0</xdr:colOff>
                    <xdr:row>9</xdr:row>
                    <xdr:rowOff>114300</xdr:rowOff>
                  </from>
                  <to>
                    <xdr:col>10</xdr:col>
                    <xdr:colOff>298450</xdr:colOff>
                    <xdr:row>11</xdr:row>
                    <xdr:rowOff>19050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13</xdr:col>
                    <xdr:colOff>12700</xdr:colOff>
                    <xdr:row>9</xdr:row>
                    <xdr:rowOff>114300</xdr:rowOff>
                  </from>
                  <to>
                    <xdr:col>13</xdr:col>
                    <xdr:colOff>304800</xdr:colOff>
                    <xdr:row>11</xdr:row>
                    <xdr:rowOff>19050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6</xdr:col>
                    <xdr:colOff>0</xdr:colOff>
                    <xdr:row>11</xdr:row>
                    <xdr:rowOff>114300</xdr:rowOff>
                  </from>
                  <to>
                    <xdr:col>6</xdr:col>
                    <xdr:colOff>298450</xdr:colOff>
                    <xdr:row>13</xdr:row>
                    <xdr:rowOff>19050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10</xdr:col>
                    <xdr:colOff>0</xdr:colOff>
                    <xdr:row>11</xdr:row>
                    <xdr:rowOff>114300</xdr:rowOff>
                  </from>
                  <to>
                    <xdr:col>10</xdr:col>
                    <xdr:colOff>298450</xdr:colOff>
                    <xdr:row>13</xdr:row>
                    <xdr:rowOff>19050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13</xdr:col>
                    <xdr:colOff>12700</xdr:colOff>
                    <xdr:row>11</xdr:row>
                    <xdr:rowOff>114300</xdr:rowOff>
                  </from>
                  <to>
                    <xdr:col>13</xdr:col>
                    <xdr:colOff>304800</xdr:colOff>
                    <xdr:row>13</xdr:row>
                    <xdr:rowOff>19050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13</xdr:col>
                    <xdr:colOff>12700</xdr:colOff>
                    <xdr:row>13</xdr:row>
                    <xdr:rowOff>114300</xdr:rowOff>
                  </from>
                  <to>
                    <xdr:col>13</xdr:col>
                    <xdr:colOff>304800</xdr:colOff>
                    <xdr:row>15</xdr:row>
                    <xdr:rowOff>19050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12</xdr:col>
                    <xdr:colOff>127000</xdr:colOff>
                    <xdr:row>15</xdr:row>
                    <xdr:rowOff>107950</xdr:rowOff>
                  </from>
                  <to>
                    <xdr:col>13</xdr:col>
                    <xdr:colOff>285750</xdr:colOff>
                    <xdr:row>17</xdr:row>
                    <xdr:rowOff>12700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9</xdr:col>
                    <xdr:colOff>107950</xdr:colOff>
                    <xdr:row>15</xdr:row>
                    <xdr:rowOff>114300</xdr:rowOff>
                  </from>
                  <to>
                    <xdr:col>10</xdr:col>
                    <xdr:colOff>266700</xdr:colOff>
                    <xdr:row>17</xdr:row>
                    <xdr:rowOff>19050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12</xdr:col>
                    <xdr:colOff>107950</xdr:colOff>
                    <xdr:row>17</xdr:row>
                    <xdr:rowOff>114300</xdr:rowOff>
                  </from>
                  <to>
                    <xdr:col>13</xdr:col>
                    <xdr:colOff>266700</xdr:colOff>
                    <xdr:row>19</xdr:row>
                    <xdr:rowOff>19050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16</xdr:col>
                    <xdr:colOff>12700</xdr:colOff>
                    <xdr:row>5</xdr:row>
                    <xdr:rowOff>114300</xdr:rowOff>
                  </from>
                  <to>
                    <xdr:col>16</xdr:col>
                    <xdr:colOff>304800</xdr:colOff>
                    <xdr:row>7</xdr:row>
                    <xdr:rowOff>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16</xdr:col>
                    <xdr:colOff>12700</xdr:colOff>
                    <xdr:row>7</xdr:row>
                    <xdr:rowOff>114300</xdr:rowOff>
                  </from>
                  <to>
                    <xdr:col>16</xdr:col>
                    <xdr:colOff>304800</xdr:colOff>
                    <xdr:row>9</xdr:row>
                    <xdr:rowOff>19050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16</xdr:col>
                    <xdr:colOff>12700</xdr:colOff>
                    <xdr:row>9</xdr:row>
                    <xdr:rowOff>114300</xdr:rowOff>
                  </from>
                  <to>
                    <xdr:col>16</xdr:col>
                    <xdr:colOff>304800</xdr:colOff>
                    <xdr:row>11</xdr:row>
                    <xdr:rowOff>19050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16</xdr:col>
                    <xdr:colOff>12700</xdr:colOff>
                    <xdr:row>11</xdr:row>
                    <xdr:rowOff>114300</xdr:rowOff>
                  </from>
                  <to>
                    <xdr:col>16</xdr:col>
                    <xdr:colOff>304800</xdr:colOff>
                    <xdr:row>13</xdr:row>
                    <xdr:rowOff>19050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16</xdr:col>
                    <xdr:colOff>12700</xdr:colOff>
                    <xdr:row>13</xdr:row>
                    <xdr:rowOff>114300</xdr:rowOff>
                  </from>
                  <to>
                    <xdr:col>16</xdr:col>
                    <xdr:colOff>304800</xdr:colOff>
                    <xdr:row>15</xdr:row>
                    <xdr:rowOff>19050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16</xdr:col>
                    <xdr:colOff>12700</xdr:colOff>
                    <xdr:row>15</xdr:row>
                    <xdr:rowOff>114300</xdr:rowOff>
                  </from>
                  <to>
                    <xdr:col>16</xdr:col>
                    <xdr:colOff>304800</xdr:colOff>
                    <xdr:row>17</xdr:row>
                    <xdr:rowOff>19050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16</xdr:col>
                    <xdr:colOff>12700</xdr:colOff>
                    <xdr:row>17</xdr:row>
                    <xdr:rowOff>114300</xdr:rowOff>
                  </from>
                  <to>
                    <xdr:col>16</xdr:col>
                    <xdr:colOff>304800</xdr:colOff>
                    <xdr:row>19</xdr:row>
                    <xdr:rowOff>19050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16</xdr:col>
                    <xdr:colOff>12700</xdr:colOff>
                    <xdr:row>19</xdr:row>
                    <xdr:rowOff>114300</xdr:rowOff>
                  </from>
                  <to>
                    <xdr:col>16</xdr:col>
                    <xdr:colOff>304800</xdr:colOff>
                    <xdr:row>21</xdr:row>
                    <xdr:rowOff>19050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16</xdr:col>
                    <xdr:colOff>12700</xdr:colOff>
                    <xdr:row>21</xdr:row>
                    <xdr:rowOff>114300</xdr:rowOff>
                  </from>
                  <to>
                    <xdr:col>16</xdr:col>
                    <xdr:colOff>304800</xdr:colOff>
                    <xdr:row>23</xdr:row>
                    <xdr:rowOff>19050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16</xdr:col>
                    <xdr:colOff>12700</xdr:colOff>
                    <xdr:row>23</xdr:row>
                    <xdr:rowOff>114300</xdr:rowOff>
                  </from>
                  <to>
                    <xdr:col>16</xdr:col>
                    <xdr:colOff>304800</xdr:colOff>
                    <xdr:row>25</xdr:row>
                    <xdr:rowOff>19050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19</xdr:col>
                    <xdr:colOff>12700</xdr:colOff>
                    <xdr:row>5</xdr:row>
                    <xdr:rowOff>114300</xdr:rowOff>
                  </from>
                  <to>
                    <xdr:col>19</xdr:col>
                    <xdr:colOff>304800</xdr:colOff>
                    <xdr:row>7</xdr:row>
                    <xdr:rowOff>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19</xdr:col>
                    <xdr:colOff>12700</xdr:colOff>
                    <xdr:row>7</xdr:row>
                    <xdr:rowOff>114300</xdr:rowOff>
                  </from>
                  <to>
                    <xdr:col>19</xdr:col>
                    <xdr:colOff>304800</xdr:colOff>
                    <xdr:row>9</xdr:row>
                    <xdr:rowOff>19050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19</xdr:col>
                    <xdr:colOff>12700</xdr:colOff>
                    <xdr:row>9</xdr:row>
                    <xdr:rowOff>114300</xdr:rowOff>
                  </from>
                  <to>
                    <xdr:col>19</xdr:col>
                    <xdr:colOff>304800</xdr:colOff>
                    <xdr:row>11</xdr:row>
                    <xdr:rowOff>19050</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19</xdr:col>
                    <xdr:colOff>12700</xdr:colOff>
                    <xdr:row>11</xdr:row>
                    <xdr:rowOff>114300</xdr:rowOff>
                  </from>
                  <to>
                    <xdr:col>19</xdr:col>
                    <xdr:colOff>304800</xdr:colOff>
                    <xdr:row>13</xdr:row>
                    <xdr:rowOff>19050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19</xdr:col>
                    <xdr:colOff>12700</xdr:colOff>
                    <xdr:row>13</xdr:row>
                    <xdr:rowOff>114300</xdr:rowOff>
                  </from>
                  <to>
                    <xdr:col>19</xdr:col>
                    <xdr:colOff>304800</xdr:colOff>
                    <xdr:row>15</xdr:row>
                    <xdr:rowOff>19050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19</xdr:col>
                    <xdr:colOff>12700</xdr:colOff>
                    <xdr:row>15</xdr:row>
                    <xdr:rowOff>114300</xdr:rowOff>
                  </from>
                  <to>
                    <xdr:col>19</xdr:col>
                    <xdr:colOff>304800</xdr:colOff>
                    <xdr:row>17</xdr:row>
                    <xdr:rowOff>19050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19</xdr:col>
                    <xdr:colOff>12700</xdr:colOff>
                    <xdr:row>17</xdr:row>
                    <xdr:rowOff>114300</xdr:rowOff>
                  </from>
                  <to>
                    <xdr:col>19</xdr:col>
                    <xdr:colOff>304800</xdr:colOff>
                    <xdr:row>19</xdr:row>
                    <xdr:rowOff>19050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19</xdr:col>
                    <xdr:colOff>12700</xdr:colOff>
                    <xdr:row>19</xdr:row>
                    <xdr:rowOff>114300</xdr:rowOff>
                  </from>
                  <to>
                    <xdr:col>19</xdr:col>
                    <xdr:colOff>304800</xdr:colOff>
                    <xdr:row>21</xdr:row>
                    <xdr:rowOff>19050</xdr:rowOff>
                  </to>
                </anchor>
              </controlPr>
            </control>
          </mc:Choice>
        </mc:AlternateContent>
        <mc:AlternateContent xmlns:mc="http://schemas.openxmlformats.org/markup-compatibility/2006">
          <mc:Choice Requires="x14">
            <control shapeId="3102" r:id="rId33" name="Check Box 30">
              <controlPr locked="0" defaultSize="0" autoFill="0" autoLine="0" autoPict="0">
                <anchor moveWithCells="1">
                  <from>
                    <xdr:col>19</xdr:col>
                    <xdr:colOff>12700</xdr:colOff>
                    <xdr:row>23</xdr:row>
                    <xdr:rowOff>114300</xdr:rowOff>
                  </from>
                  <to>
                    <xdr:col>19</xdr:col>
                    <xdr:colOff>304800</xdr:colOff>
                    <xdr:row>25</xdr:row>
                    <xdr:rowOff>19050</xdr:rowOff>
                  </to>
                </anchor>
              </controlPr>
            </control>
          </mc:Choice>
        </mc:AlternateContent>
        <mc:AlternateContent xmlns:mc="http://schemas.openxmlformats.org/markup-compatibility/2006">
          <mc:Choice Requires="x14">
            <control shapeId="3103" r:id="rId34" name="Check Box 31">
              <controlPr locked="0" defaultSize="0" autoFill="0" autoLine="0" autoPict="0">
                <anchor moveWithCells="1">
                  <from>
                    <xdr:col>19</xdr:col>
                    <xdr:colOff>12700</xdr:colOff>
                    <xdr:row>29</xdr:row>
                    <xdr:rowOff>114300</xdr:rowOff>
                  </from>
                  <to>
                    <xdr:col>19</xdr:col>
                    <xdr:colOff>304800</xdr:colOff>
                    <xdr:row>31</xdr:row>
                    <xdr:rowOff>19050</xdr:rowOff>
                  </to>
                </anchor>
              </controlPr>
            </control>
          </mc:Choice>
        </mc:AlternateContent>
        <mc:AlternateContent xmlns:mc="http://schemas.openxmlformats.org/markup-compatibility/2006">
          <mc:Choice Requires="x14">
            <control shapeId="3104" r:id="rId35" name="Check Box 32">
              <controlPr locked="0" defaultSize="0" autoFill="0" autoLine="0" autoPict="0">
                <anchor moveWithCells="1">
                  <from>
                    <xdr:col>19</xdr:col>
                    <xdr:colOff>12700</xdr:colOff>
                    <xdr:row>21</xdr:row>
                    <xdr:rowOff>114300</xdr:rowOff>
                  </from>
                  <to>
                    <xdr:col>19</xdr:col>
                    <xdr:colOff>304800</xdr:colOff>
                    <xdr:row>23</xdr:row>
                    <xdr:rowOff>19050</xdr:rowOff>
                  </to>
                </anchor>
              </controlPr>
            </control>
          </mc:Choice>
        </mc:AlternateContent>
        <mc:AlternateContent xmlns:mc="http://schemas.openxmlformats.org/markup-compatibility/2006">
          <mc:Choice Requires="x14">
            <control shapeId="3105" r:id="rId36" name="Check Box 33">
              <controlPr locked="0" defaultSize="0" autoFill="0" autoLine="0" autoPict="0">
                <anchor moveWithCells="1">
                  <from>
                    <xdr:col>22</xdr:col>
                    <xdr:colOff>12700</xdr:colOff>
                    <xdr:row>17</xdr:row>
                    <xdr:rowOff>114300</xdr:rowOff>
                  </from>
                  <to>
                    <xdr:col>22</xdr:col>
                    <xdr:colOff>304800</xdr:colOff>
                    <xdr:row>19</xdr:row>
                    <xdr:rowOff>19050</xdr:rowOff>
                  </to>
                </anchor>
              </controlPr>
            </control>
          </mc:Choice>
        </mc:AlternateContent>
        <mc:AlternateContent xmlns:mc="http://schemas.openxmlformats.org/markup-compatibility/2006">
          <mc:Choice Requires="x14">
            <control shapeId="3107" r:id="rId37" name="Check Box 35">
              <controlPr locked="0" defaultSize="0" autoFill="0" autoLine="0" autoPict="0">
                <anchor moveWithCells="1">
                  <from>
                    <xdr:col>22</xdr:col>
                    <xdr:colOff>12700</xdr:colOff>
                    <xdr:row>19</xdr:row>
                    <xdr:rowOff>114300</xdr:rowOff>
                  </from>
                  <to>
                    <xdr:col>22</xdr:col>
                    <xdr:colOff>304800</xdr:colOff>
                    <xdr:row>21</xdr:row>
                    <xdr:rowOff>19050</xdr:rowOff>
                  </to>
                </anchor>
              </controlPr>
            </control>
          </mc:Choice>
        </mc:AlternateContent>
        <mc:AlternateContent xmlns:mc="http://schemas.openxmlformats.org/markup-compatibility/2006">
          <mc:Choice Requires="x14">
            <control shapeId="3108" r:id="rId38" name="Check Box 36">
              <controlPr locked="0" defaultSize="0" autoFill="0" autoLine="0" autoPict="0">
                <anchor moveWithCells="1">
                  <from>
                    <xdr:col>21</xdr:col>
                    <xdr:colOff>114300</xdr:colOff>
                    <xdr:row>13</xdr:row>
                    <xdr:rowOff>114300</xdr:rowOff>
                  </from>
                  <to>
                    <xdr:col>22</xdr:col>
                    <xdr:colOff>266700</xdr:colOff>
                    <xdr:row>15</xdr:row>
                    <xdr:rowOff>19050</xdr:rowOff>
                  </to>
                </anchor>
              </controlPr>
            </control>
          </mc:Choice>
        </mc:AlternateContent>
        <mc:AlternateContent xmlns:mc="http://schemas.openxmlformats.org/markup-compatibility/2006">
          <mc:Choice Requires="x14">
            <control shapeId="3109" r:id="rId39" name="Check Box 37">
              <controlPr locked="0" defaultSize="0" autoFill="0" autoLine="0" autoPict="0">
                <anchor moveWithCells="1">
                  <from>
                    <xdr:col>22</xdr:col>
                    <xdr:colOff>12700</xdr:colOff>
                    <xdr:row>15</xdr:row>
                    <xdr:rowOff>114300</xdr:rowOff>
                  </from>
                  <to>
                    <xdr:col>22</xdr:col>
                    <xdr:colOff>304800</xdr:colOff>
                    <xdr:row>17</xdr:row>
                    <xdr:rowOff>19050</xdr:rowOff>
                  </to>
                </anchor>
              </controlPr>
            </control>
          </mc:Choice>
        </mc:AlternateContent>
        <mc:AlternateContent xmlns:mc="http://schemas.openxmlformats.org/markup-compatibility/2006">
          <mc:Choice Requires="x14">
            <control shapeId="3110" r:id="rId40" name="Check Box 38">
              <controlPr locked="0" defaultSize="0" autoFill="0" autoLine="0" autoPict="0">
                <anchor moveWithCells="1">
                  <from>
                    <xdr:col>22</xdr:col>
                    <xdr:colOff>12700</xdr:colOff>
                    <xdr:row>21</xdr:row>
                    <xdr:rowOff>114300</xdr:rowOff>
                  </from>
                  <to>
                    <xdr:col>22</xdr:col>
                    <xdr:colOff>304800</xdr:colOff>
                    <xdr:row>23</xdr:row>
                    <xdr:rowOff>19050</xdr:rowOff>
                  </to>
                </anchor>
              </controlPr>
            </control>
          </mc:Choice>
        </mc:AlternateContent>
        <mc:AlternateContent xmlns:mc="http://schemas.openxmlformats.org/markup-compatibility/2006">
          <mc:Choice Requires="x14">
            <control shapeId="3112" r:id="rId41" name="チェック 40">
              <controlPr locked="0" defaultSize="0" autoFill="0" autoLine="0" autoPict="0">
                <anchor moveWithCells="1">
                  <from>
                    <xdr:col>16</xdr:col>
                    <xdr:colOff>12700</xdr:colOff>
                    <xdr:row>29</xdr:row>
                    <xdr:rowOff>114300</xdr:rowOff>
                  </from>
                  <to>
                    <xdr:col>16</xdr:col>
                    <xdr:colOff>304800</xdr:colOff>
                    <xdr:row>31</xdr:row>
                    <xdr:rowOff>19050</xdr:rowOff>
                  </to>
                </anchor>
              </controlPr>
            </control>
          </mc:Choice>
        </mc:AlternateContent>
        <mc:AlternateContent xmlns:mc="http://schemas.openxmlformats.org/markup-compatibility/2006">
          <mc:Choice Requires="x14">
            <control shapeId="3113" r:id="rId42" name="Check Box 41">
              <controlPr locked="0" defaultSize="0" autoFill="0" autoLine="0" autoPict="0">
                <anchor moveWithCells="1">
                  <from>
                    <xdr:col>16</xdr:col>
                    <xdr:colOff>12700</xdr:colOff>
                    <xdr:row>27</xdr:row>
                    <xdr:rowOff>114300</xdr:rowOff>
                  </from>
                  <to>
                    <xdr:col>16</xdr:col>
                    <xdr:colOff>304800</xdr:colOff>
                    <xdr:row>29</xdr:row>
                    <xdr:rowOff>19050</xdr:rowOff>
                  </to>
                </anchor>
              </controlPr>
            </control>
          </mc:Choice>
        </mc:AlternateContent>
        <mc:AlternateContent xmlns:mc="http://schemas.openxmlformats.org/markup-compatibility/2006">
          <mc:Choice Requires="x14">
            <control shapeId="3114" r:id="rId43" name="Check Box 42">
              <controlPr locked="0" defaultSize="0" autoFill="0" autoLine="0" autoPict="0">
                <anchor moveWithCells="1">
                  <from>
                    <xdr:col>22</xdr:col>
                    <xdr:colOff>12700</xdr:colOff>
                    <xdr:row>29</xdr:row>
                    <xdr:rowOff>114300</xdr:rowOff>
                  </from>
                  <to>
                    <xdr:col>22</xdr:col>
                    <xdr:colOff>304800</xdr:colOff>
                    <xdr:row>31</xdr:row>
                    <xdr:rowOff>19050</xdr:rowOff>
                  </to>
                </anchor>
              </controlPr>
            </control>
          </mc:Choice>
        </mc:AlternateContent>
        <mc:AlternateContent xmlns:mc="http://schemas.openxmlformats.org/markup-compatibility/2006">
          <mc:Choice Requires="x14">
            <control shapeId="3115" r:id="rId44" name="Check Box 43">
              <controlPr locked="0" defaultSize="0" autoFill="0" autoLine="0" autoPict="0">
                <anchor moveWithCells="1">
                  <from>
                    <xdr:col>22</xdr:col>
                    <xdr:colOff>12700</xdr:colOff>
                    <xdr:row>27</xdr:row>
                    <xdr:rowOff>114300</xdr:rowOff>
                  </from>
                  <to>
                    <xdr:col>22</xdr:col>
                    <xdr:colOff>304800</xdr:colOff>
                    <xdr:row>29</xdr:row>
                    <xdr:rowOff>19050</xdr:rowOff>
                  </to>
                </anchor>
              </controlPr>
            </control>
          </mc:Choice>
        </mc:AlternateContent>
        <mc:AlternateContent xmlns:mc="http://schemas.openxmlformats.org/markup-compatibility/2006">
          <mc:Choice Requires="x14">
            <control shapeId="3116" r:id="rId45" name="Check Box 44">
              <controlPr locked="0" defaultSize="0" autoFill="0" autoLine="0" autoPict="0">
                <anchor moveWithCells="1">
                  <from>
                    <xdr:col>21</xdr:col>
                    <xdr:colOff>133350</xdr:colOff>
                    <xdr:row>31</xdr:row>
                    <xdr:rowOff>107950</xdr:rowOff>
                  </from>
                  <to>
                    <xdr:col>22</xdr:col>
                    <xdr:colOff>285750</xdr:colOff>
                    <xdr:row>33</xdr:row>
                    <xdr:rowOff>12700</xdr:rowOff>
                  </to>
                </anchor>
              </controlPr>
            </control>
          </mc:Choice>
        </mc:AlternateContent>
        <mc:AlternateContent xmlns:mc="http://schemas.openxmlformats.org/markup-compatibility/2006">
          <mc:Choice Requires="x14">
            <control shapeId="3117" r:id="rId46" name="Check Box 45">
              <controlPr locked="0" defaultSize="0" autoFill="0" autoLine="0" autoPict="0">
                <anchor moveWithCells="1">
                  <from>
                    <xdr:col>25</xdr:col>
                    <xdr:colOff>12700</xdr:colOff>
                    <xdr:row>27</xdr:row>
                    <xdr:rowOff>114300</xdr:rowOff>
                  </from>
                  <to>
                    <xdr:col>25</xdr:col>
                    <xdr:colOff>304800</xdr:colOff>
                    <xdr:row>29</xdr:row>
                    <xdr:rowOff>19050</xdr:rowOff>
                  </to>
                </anchor>
              </controlPr>
            </control>
          </mc:Choice>
        </mc:AlternateContent>
        <mc:AlternateContent xmlns:mc="http://schemas.openxmlformats.org/markup-compatibility/2006">
          <mc:Choice Requires="x14">
            <control shapeId="3118" r:id="rId47" name="チェック 46">
              <controlPr locked="0" defaultSize="0" autoFill="0" autoLine="0" autoPict="0">
                <anchor moveWithCells="1">
                  <from>
                    <xdr:col>16</xdr:col>
                    <xdr:colOff>12700</xdr:colOff>
                    <xdr:row>37</xdr:row>
                    <xdr:rowOff>107950</xdr:rowOff>
                  </from>
                  <to>
                    <xdr:col>16</xdr:col>
                    <xdr:colOff>279400</xdr:colOff>
                    <xdr:row>39</xdr:row>
                    <xdr:rowOff>19050</xdr:rowOff>
                  </to>
                </anchor>
              </controlPr>
            </control>
          </mc:Choice>
        </mc:AlternateContent>
        <mc:AlternateContent xmlns:mc="http://schemas.openxmlformats.org/markup-compatibility/2006">
          <mc:Choice Requires="x14">
            <control shapeId="3119" r:id="rId48" name="チェック 47">
              <controlPr locked="0" defaultSize="0" autoFill="0" autoLine="0" autoPict="0">
                <anchor moveWithCells="1">
                  <from>
                    <xdr:col>19</xdr:col>
                    <xdr:colOff>0</xdr:colOff>
                    <xdr:row>37</xdr:row>
                    <xdr:rowOff>114300</xdr:rowOff>
                  </from>
                  <to>
                    <xdr:col>19</xdr:col>
                    <xdr:colOff>266700</xdr:colOff>
                    <xdr:row>39</xdr:row>
                    <xdr:rowOff>31750</xdr:rowOff>
                  </to>
                </anchor>
              </controlPr>
            </control>
          </mc:Choice>
        </mc:AlternateContent>
        <mc:AlternateContent xmlns:mc="http://schemas.openxmlformats.org/markup-compatibility/2006">
          <mc:Choice Requires="x14">
            <control shapeId="3120" r:id="rId49" name="チェック 48">
              <controlPr locked="0" defaultSize="0" autoFill="0" autoLine="0" autoPict="0">
                <anchor moveWithCells="1">
                  <from>
                    <xdr:col>22</xdr:col>
                    <xdr:colOff>12700</xdr:colOff>
                    <xdr:row>37</xdr:row>
                    <xdr:rowOff>107950</xdr:rowOff>
                  </from>
                  <to>
                    <xdr:col>22</xdr:col>
                    <xdr:colOff>279400</xdr:colOff>
                    <xdr:row>39</xdr:row>
                    <xdr:rowOff>19050</xdr:rowOff>
                  </to>
                </anchor>
              </controlPr>
            </control>
          </mc:Choice>
        </mc:AlternateContent>
        <mc:AlternateContent xmlns:mc="http://schemas.openxmlformats.org/markup-compatibility/2006">
          <mc:Choice Requires="x14">
            <control shapeId="3121" r:id="rId50" name="チェック 49">
              <controlPr locked="0" defaultSize="0" autoFill="0" autoLine="0" autoPict="0">
                <anchor moveWithCells="1">
                  <from>
                    <xdr:col>22</xdr:col>
                    <xdr:colOff>12700</xdr:colOff>
                    <xdr:row>39</xdr:row>
                    <xdr:rowOff>107950</xdr:rowOff>
                  </from>
                  <to>
                    <xdr:col>22</xdr:col>
                    <xdr:colOff>279400</xdr:colOff>
                    <xdr:row>41</xdr:row>
                    <xdr:rowOff>19050</xdr:rowOff>
                  </to>
                </anchor>
              </controlPr>
            </control>
          </mc:Choice>
        </mc:AlternateContent>
        <mc:AlternateContent xmlns:mc="http://schemas.openxmlformats.org/markup-compatibility/2006">
          <mc:Choice Requires="x14">
            <control shapeId="3122" r:id="rId51" name="チェック 50">
              <controlPr locked="0" defaultSize="0" autoFill="0" autoLine="0" autoPict="0">
                <anchor moveWithCells="1">
                  <from>
                    <xdr:col>24</xdr:col>
                    <xdr:colOff>114300</xdr:colOff>
                    <xdr:row>37</xdr:row>
                    <xdr:rowOff>107950</xdr:rowOff>
                  </from>
                  <to>
                    <xdr:col>25</xdr:col>
                    <xdr:colOff>247650</xdr:colOff>
                    <xdr:row>39</xdr:row>
                    <xdr:rowOff>19050</xdr:rowOff>
                  </to>
                </anchor>
              </controlPr>
            </control>
          </mc:Choice>
        </mc:AlternateContent>
        <mc:AlternateContent xmlns:mc="http://schemas.openxmlformats.org/markup-compatibility/2006">
          <mc:Choice Requires="x14">
            <control shapeId="3124" r:id="rId52" name="チェック 52">
              <controlPr locked="0" defaultSize="0" autoFill="0" autoLine="0" autoPict="0">
                <anchor moveWithCells="1">
                  <from>
                    <xdr:col>3</xdr:col>
                    <xdr:colOff>12700</xdr:colOff>
                    <xdr:row>5</xdr:row>
                    <xdr:rowOff>114300</xdr:rowOff>
                  </from>
                  <to>
                    <xdr:col>3</xdr:col>
                    <xdr:colOff>304800</xdr:colOff>
                    <xdr:row>7</xdr:row>
                    <xdr:rowOff>12700</xdr:rowOff>
                  </to>
                </anchor>
              </controlPr>
            </control>
          </mc:Choice>
        </mc:AlternateContent>
        <mc:AlternateContent xmlns:mc="http://schemas.openxmlformats.org/markup-compatibility/2006">
          <mc:Choice Requires="x14">
            <control shapeId="3125" r:id="rId53" name="チェック 53">
              <controlPr locked="0" defaultSize="0" autoFill="0" autoLine="0" autoPict="0">
                <anchor moveWithCells="1">
                  <from>
                    <xdr:col>6</xdr:col>
                    <xdr:colOff>12700</xdr:colOff>
                    <xdr:row>5</xdr:row>
                    <xdr:rowOff>114300</xdr:rowOff>
                  </from>
                  <to>
                    <xdr:col>6</xdr:col>
                    <xdr:colOff>304800</xdr:colOff>
                    <xdr:row>7</xdr:row>
                    <xdr:rowOff>12700</xdr:rowOff>
                  </to>
                </anchor>
              </controlPr>
            </control>
          </mc:Choice>
        </mc:AlternateContent>
        <mc:AlternateContent xmlns:mc="http://schemas.openxmlformats.org/markup-compatibility/2006">
          <mc:Choice Requires="x14">
            <control shapeId="3126" r:id="rId54" name="Check Box 54">
              <controlPr locked="0" defaultSize="0" autoFill="0" autoLine="0" autoPict="0">
                <anchor moveWithCells="1">
                  <from>
                    <xdr:col>19</xdr:col>
                    <xdr:colOff>12700</xdr:colOff>
                    <xdr:row>31</xdr:row>
                    <xdr:rowOff>114300</xdr:rowOff>
                  </from>
                  <to>
                    <xdr:col>19</xdr:col>
                    <xdr:colOff>304800</xdr:colOff>
                    <xdr:row>33</xdr:row>
                    <xdr:rowOff>19050</xdr:rowOff>
                  </to>
                </anchor>
              </controlPr>
            </control>
          </mc:Choice>
        </mc:AlternateContent>
        <mc:AlternateContent xmlns:mc="http://schemas.openxmlformats.org/markup-compatibility/2006">
          <mc:Choice Requires="x14">
            <control shapeId="3127" r:id="rId55" name="Check Box 55">
              <controlPr locked="0" defaultSize="0" autoFill="0" autoLine="0" autoPict="0">
                <anchor moveWithCells="1">
                  <from>
                    <xdr:col>19</xdr:col>
                    <xdr:colOff>12700</xdr:colOff>
                    <xdr:row>33</xdr:row>
                    <xdr:rowOff>114300</xdr:rowOff>
                  </from>
                  <to>
                    <xdr:col>19</xdr:col>
                    <xdr:colOff>304800</xdr:colOff>
                    <xdr:row>35</xdr:row>
                    <xdr:rowOff>19050</xdr:rowOff>
                  </to>
                </anchor>
              </controlPr>
            </control>
          </mc:Choice>
        </mc:AlternateContent>
        <mc:AlternateContent xmlns:mc="http://schemas.openxmlformats.org/markup-compatibility/2006">
          <mc:Choice Requires="x14">
            <control shapeId="3129" r:id="rId56" name="Check Box 57">
              <controlPr locked="0" defaultSize="0" autoFill="0" autoLine="0" autoPict="0">
                <anchor moveWithCells="1">
                  <from>
                    <xdr:col>24</xdr:col>
                    <xdr:colOff>127000</xdr:colOff>
                    <xdr:row>39</xdr:row>
                    <xdr:rowOff>107950</xdr:rowOff>
                  </from>
                  <to>
                    <xdr:col>25</xdr:col>
                    <xdr:colOff>260350</xdr:colOff>
                    <xdr:row>41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46"/>
  <sheetViews>
    <sheetView showGridLines="0" zoomScale="80" zoomScaleNormal="80" workbookViewId="0">
      <selection activeCell="P33" sqref="P33"/>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96" t="s">
        <v>8</v>
      </c>
      <c r="C3" s="399" t="s">
        <v>1</v>
      </c>
      <c r="D3" s="399"/>
      <c r="E3" s="399"/>
      <c r="F3" s="399"/>
      <c r="G3" s="399"/>
      <c r="H3" s="399"/>
      <c r="I3" s="399"/>
      <c r="J3" s="399"/>
      <c r="K3" s="399"/>
      <c r="L3" s="399"/>
      <c r="M3" s="399"/>
      <c r="N3" s="399"/>
      <c r="O3" s="399"/>
      <c r="P3" s="399"/>
      <c r="Q3" s="399"/>
      <c r="R3" s="399"/>
      <c r="S3" s="399"/>
      <c r="T3" s="399"/>
      <c r="U3" s="399"/>
      <c r="V3" s="399"/>
      <c r="W3" s="399"/>
      <c r="X3" s="399"/>
      <c r="Y3" s="399"/>
      <c r="Z3" s="399"/>
      <c r="AA3" s="400"/>
    </row>
    <row r="4" spans="2:27" ht="16.5" customHeight="1" x14ac:dyDescent="0.55000000000000004">
      <c r="B4" s="397"/>
      <c r="C4" s="401" t="s">
        <v>2</v>
      </c>
      <c r="D4" s="402"/>
      <c r="E4" s="402"/>
      <c r="F4" s="402"/>
      <c r="G4" s="402"/>
      <c r="H4" s="402"/>
      <c r="I4" s="402" t="s">
        <v>3</v>
      </c>
      <c r="J4" s="402"/>
      <c r="K4" s="402"/>
      <c r="L4" s="402"/>
      <c r="M4" s="402"/>
      <c r="N4" s="402"/>
      <c r="O4" s="402" t="s">
        <v>4</v>
      </c>
      <c r="P4" s="402"/>
      <c r="Q4" s="402"/>
      <c r="R4" s="402"/>
      <c r="S4" s="402"/>
      <c r="T4" s="402"/>
      <c r="U4" s="402" t="s">
        <v>5</v>
      </c>
      <c r="V4" s="402"/>
      <c r="W4" s="402"/>
      <c r="X4" s="402"/>
      <c r="Y4" s="402"/>
      <c r="Z4" s="402"/>
      <c r="AA4" s="403"/>
    </row>
    <row r="5" spans="2:27" ht="16.5" customHeight="1" thickBot="1" x14ac:dyDescent="0.6">
      <c r="B5" s="398"/>
      <c r="C5" s="404" t="s">
        <v>6</v>
      </c>
      <c r="D5" s="405"/>
      <c r="E5" s="405"/>
      <c r="F5" s="406" t="s">
        <v>7</v>
      </c>
      <c r="G5" s="405"/>
      <c r="H5" s="407"/>
      <c r="I5" s="405" t="s">
        <v>6</v>
      </c>
      <c r="J5" s="405"/>
      <c r="K5" s="405"/>
      <c r="L5" s="406" t="s">
        <v>7</v>
      </c>
      <c r="M5" s="405"/>
      <c r="N5" s="405"/>
      <c r="O5" s="408" t="s">
        <v>6</v>
      </c>
      <c r="P5" s="405"/>
      <c r="Q5" s="405"/>
      <c r="R5" s="406" t="s">
        <v>7</v>
      </c>
      <c r="S5" s="405"/>
      <c r="T5" s="407"/>
      <c r="U5" s="405" t="s">
        <v>6</v>
      </c>
      <c r="V5" s="405"/>
      <c r="W5" s="409"/>
      <c r="X5" s="405" t="s">
        <v>7</v>
      </c>
      <c r="Y5" s="405"/>
      <c r="Z5" s="405"/>
      <c r="AA5" s="410"/>
    </row>
    <row r="6" spans="2:27" ht="10.5" customHeight="1" thickTop="1" x14ac:dyDescent="0.55000000000000004">
      <c r="B6" s="1"/>
      <c r="C6" s="94"/>
      <c r="D6" s="2"/>
      <c r="E6" s="2"/>
      <c r="F6" s="5"/>
      <c r="G6" s="2"/>
      <c r="H6" s="6"/>
      <c r="I6" s="2"/>
      <c r="J6" s="2"/>
      <c r="K6" s="2"/>
      <c r="L6" s="5"/>
      <c r="M6" s="2"/>
      <c r="N6" s="252"/>
      <c r="O6" s="7"/>
      <c r="P6" s="2"/>
      <c r="Q6" s="2"/>
      <c r="R6" s="5"/>
      <c r="S6" s="2"/>
      <c r="T6" s="6"/>
      <c r="U6" s="2"/>
      <c r="V6" s="2"/>
      <c r="W6" s="8"/>
      <c r="X6" s="2"/>
      <c r="Y6" s="2"/>
      <c r="Z6" s="2"/>
      <c r="AA6" s="3"/>
    </row>
    <row r="7" spans="2:27" ht="16.5" customHeight="1" x14ac:dyDescent="0.55000000000000004">
      <c r="B7" s="491" t="s">
        <v>290</v>
      </c>
      <c r="C7" s="94"/>
      <c r="D7" s="89" t="s">
        <v>253</v>
      </c>
      <c r="E7" s="290" t="b">
        <v>0</v>
      </c>
      <c r="F7" s="5"/>
      <c r="G7" s="2"/>
      <c r="H7" s="6"/>
      <c r="I7" s="2"/>
      <c r="J7" s="88" t="s">
        <v>133</v>
      </c>
      <c r="K7" s="290" t="b">
        <v>0</v>
      </c>
      <c r="L7" s="5"/>
      <c r="M7" s="88" t="s">
        <v>148</v>
      </c>
      <c r="N7" s="290" t="b">
        <v>0</v>
      </c>
      <c r="O7" s="7"/>
      <c r="P7" s="2"/>
      <c r="Q7" s="2"/>
      <c r="R7" s="5"/>
      <c r="S7" s="2"/>
      <c r="T7" s="6"/>
      <c r="U7" s="2"/>
      <c r="V7" s="13" t="s">
        <v>129</v>
      </c>
      <c r="W7" s="35"/>
      <c r="X7" s="36"/>
      <c r="Y7" s="473" t="s">
        <v>165</v>
      </c>
      <c r="Z7" s="474"/>
      <c r="AA7" s="3"/>
    </row>
    <row r="8" spans="2:27" ht="10.5" customHeight="1" x14ac:dyDescent="0.55000000000000004">
      <c r="B8" s="491"/>
      <c r="C8" s="94"/>
      <c r="D8" s="2"/>
      <c r="E8" s="290"/>
      <c r="F8" s="5"/>
      <c r="G8" s="2"/>
      <c r="H8" s="6"/>
      <c r="I8" s="2"/>
      <c r="J8" s="2"/>
      <c r="K8" s="290"/>
      <c r="L8" s="5"/>
      <c r="M8" s="2"/>
      <c r="N8" s="290"/>
      <c r="O8" s="7"/>
      <c r="P8" s="2"/>
      <c r="Q8" s="2"/>
      <c r="R8" s="5"/>
      <c r="S8" s="2"/>
      <c r="T8" s="6"/>
      <c r="U8" s="2"/>
      <c r="V8" s="37"/>
      <c r="W8" s="38"/>
      <c r="X8" s="37"/>
      <c r="Y8" s="37"/>
      <c r="Z8" s="37"/>
      <c r="AA8" s="3"/>
    </row>
    <row r="9" spans="2:27" ht="15.75" customHeight="1" x14ac:dyDescent="0.55000000000000004">
      <c r="B9" s="491"/>
      <c r="C9" s="94"/>
      <c r="D9" s="87" t="s">
        <v>130</v>
      </c>
      <c r="E9" s="290" t="b">
        <v>0</v>
      </c>
      <c r="F9" s="5"/>
      <c r="G9" s="310" t="s">
        <v>252</v>
      </c>
      <c r="H9" s="291" t="b">
        <v>0</v>
      </c>
      <c r="I9" s="2"/>
      <c r="J9" s="310" t="s">
        <v>332</v>
      </c>
      <c r="K9" s="290" t="b">
        <v>0</v>
      </c>
      <c r="L9" s="5"/>
      <c r="M9" s="2"/>
      <c r="N9" s="290"/>
      <c r="O9" s="7"/>
      <c r="P9" s="2"/>
      <c r="Q9" s="2"/>
      <c r="R9" s="5"/>
      <c r="S9" s="2"/>
      <c r="T9" s="6"/>
      <c r="U9" s="2"/>
      <c r="V9" s="33" t="s">
        <v>59</v>
      </c>
      <c r="W9" s="38"/>
      <c r="X9" s="37"/>
      <c r="Y9" s="475" t="s">
        <v>60</v>
      </c>
      <c r="Z9" s="476"/>
      <c r="AA9" s="3"/>
    </row>
    <row r="10" spans="2:27" ht="10.5" customHeight="1" x14ac:dyDescent="0.55000000000000004">
      <c r="B10" s="491"/>
      <c r="C10" s="94"/>
      <c r="D10" s="2"/>
      <c r="E10" s="2"/>
      <c r="F10" s="5"/>
      <c r="G10" s="2"/>
      <c r="H10" s="6"/>
      <c r="I10" s="2"/>
      <c r="J10" s="2"/>
      <c r="K10" s="290"/>
      <c r="L10" s="5"/>
      <c r="M10" s="2"/>
      <c r="N10" s="290"/>
      <c r="O10" s="7"/>
      <c r="P10" s="2"/>
      <c r="Q10" s="2"/>
      <c r="R10" s="5"/>
      <c r="S10" s="2"/>
      <c r="T10" s="6"/>
      <c r="U10" s="2"/>
      <c r="V10" s="37"/>
      <c r="W10" s="38"/>
      <c r="X10" s="37"/>
      <c r="Y10" s="2"/>
      <c r="Z10" s="2"/>
      <c r="AA10" s="3"/>
    </row>
    <row r="11" spans="2:27" ht="15.75" customHeight="1" x14ac:dyDescent="0.55000000000000004">
      <c r="B11" s="491"/>
      <c r="C11" s="94"/>
      <c r="D11" s="2"/>
      <c r="E11" s="2"/>
      <c r="F11" s="5"/>
      <c r="G11" s="2"/>
      <c r="H11" s="6"/>
      <c r="I11" s="2"/>
      <c r="J11" s="88" t="s">
        <v>131</v>
      </c>
      <c r="K11" s="290" t="b">
        <v>0</v>
      </c>
      <c r="L11" s="5"/>
      <c r="M11" s="88" t="s">
        <v>132</v>
      </c>
      <c r="N11" s="290" t="b">
        <v>0</v>
      </c>
      <c r="O11" s="7"/>
      <c r="P11" s="2"/>
      <c r="Q11" s="2"/>
      <c r="R11" s="5"/>
      <c r="S11" s="2"/>
      <c r="T11" s="6"/>
      <c r="U11" s="2"/>
      <c r="V11" s="2"/>
      <c r="W11" s="38"/>
      <c r="X11" s="37"/>
      <c r="Y11" s="2"/>
      <c r="Z11" s="2"/>
      <c r="AA11" s="3"/>
    </row>
    <row r="12" spans="2:27" ht="10.5" customHeight="1" x14ac:dyDescent="0.55000000000000004">
      <c r="B12" s="491"/>
      <c r="C12" s="94"/>
      <c r="D12" s="2"/>
      <c r="E12" s="2"/>
      <c r="F12" s="5"/>
      <c r="G12" s="2"/>
      <c r="H12" s="6"/>
      <c r="I12" s="2"/>
      <c r="J12" s="2"/>
      <c r="K12" s="252"/>
      <c r="L12" s="5"/>
      <c r="M12" s="2"/>
      <c r="N12" s="2"/>
      <c r="O12" s="7"/>
      <c r="P12" s="2"/>
      <c r="Q12" s="2"/>
      <c r="R12" s="5"/>
      <c r="S12" s="2"/>
      <c r="T12" s="6"/>
      <c r="U12" s="2"/>
      <c r="V12" s="2"/>
      <c r="W12" s="8"/>
      <c r="X12" s="2"/>
      <c r="Y12" s="2"/>
      <c r="Z12" s="2"/>
      <c r="AA12" s="3"/>
    </row>
    <row r="13" spans="2:27" ht="15.75" customHeight="1" x14ac:dyDescent="0.55000000000000004">
      <c r="B13" s="491"/>
      <c r="C13" s="94"/>
      <c r="D13" s="2"/>
      <c r="E13" s="2"/>
      <c r="F13" s="5"/>
      <c r="G13" s="2"/>
      <c r="H13" s="6"/>
      <c r="I13" s="2"/>
      <c r="J13" s="2"/>
      <c r="K13" s="2"/>
      <c r="L13" s="5"/>
      <c r="M13" s="2"/>
      <c r="N13" s="2"/>
      <c r="O13" s="7"/>
      <c r="P13" s="81" t="s">
        <v>134</v>
      </c>
      <c r="Q13" s="311" t="b">
        <v>0</v>
      </c>
      <c r="R13" s="91"/>
      <c r="S13" s="81" t="s">
        <v>135</v>
      </c>
      <c r="T13" s="312"/>
      <c r="U13" s="90"/>
      <c r="V13" s="81" t="s">
        <v>136</v>
      </c>
      <c r="W13" s="289"/>
      <c r="X13" s="2"/>
      <c r="Y13" s="2"/>
      <c r="Z13" s="2"/>
      <c r="AA13" s="3"/>
    </row>
    <row r="14" spans="2:27" ht="10.5" customHeight="1" x14ac:dyDescent="0.55000000000000004">
      <c r="B14" s="491"/>
      <c r="C14" s="94"/>
      <c r="D14" s="2"/>
      <c r="E14" s="2"/>
      <c r="F14" s="5"/>
      <c r="G14" s="2"/>
      <c r="H14" s="6"/>
      <c r="I14" s="2"/>
      <c r="J14" s="2"/>
      <c r="K14" s="2"/>
      <c r="L14" s="5"/>
      <c r="M14" s="2"/>
      <c r="N14" s="2"/>
      <c r="O14" s="7"/>
      <c r="P14" s="2"/>
      <c r="Q14" s="2"/>
      <c r="R14" s="5"/>
      <c r="S14" s="2"/>
      <c r="T14" s="6"/>
      <c r="U14" s="2"/>
      <c r="V14" s="2"/>
      <c r="W14" s="8"/>
      <c r="X14" s="2"/>
      <c r="Y14" s="2"/>
      <c r="Z14" s="2"/>
      <c r="AA14" s="3"/>
    </row>
    <row r="15" spans="2:27" ht="15.75" customHeight="1" x14ac:dyDescent="0.55000000000000004">
      <c r="B15" s="491"/>
      <c r="C15" s="94"/>
      <c r="D15" s="467" t="s">
        <v>141</v>
      </c>
      <c r="E15" s="468"/>
      <c r="F15" s="468"/>
      <c r="G15" s="468"/>
      <c r="H15" s="468"/>
      <c r="I15" s="468"/>
      <c r="J15" s="468"/>
      <c r="K15" s="468"/>
      <c r="L15" s="468"/>
      <c r="M15" s="468"/>
      <c r="N15" s="468"/>
      <c r="O15" s="468"/>
      <c r="P15" s="468"/>
      <c r="Q15" s="468"/>
      <c r="R15" s="468"/>
      <c r="S15" s="468"/>
      <c r="T15" s="468"/>
      <c r="U15" s="468"/>
      <c r="V15" s="468"/>
      <c r="W15" s="468"/>
      <c r="X15" s="468"/>
      <c r="Y15" s="468"/>
      <c r="Z15" s="469"/>
      <c r="AA15" s="287" t="b">
        <v>0</v>
      </c>
    </row>
    <row r="16" spans="2:27" ht="10.5" customHeight="1" x14ac:dyDescent="0.55000000000000004">
      <c r="B16" s="491"/>
      <c r="C16" s="94"/>
      <c r="D16" s="2"/>
      <c r="E16" s="2"/>
      <c r="F16" s="5"/>
      <c r="G16" s="2"/>
      <c r="H16" s="6"/>
      <c r="I16" s="2"/>
      <c r="J16" s="2"/>
      <c r="K16" s="2"/>
      <c r="L16" s="5"/>
      <c r="M16" s="2"/>
      <c r="N16" s="2"/>
      <c r="O16" s="7"/>
      <c r="P16" s="2"/>
      <c r="Q16" s="2"/>
      <c r="R16" s="5"/>
      <c r="S16" s="2"/>
      <c r="T16" s="6"/>
      <c r="U16" s="2"/>
      <c r="V16" s="2"/>
      <c r="W16" s="2"/>
      <c r="X16" s="2"/>
      <c r="Y16" s="2"/>
      <c r="Z16" s="2"/>
      <c r="AA16" s="287"/>
    </row>
    <row r="17" spans="2:27" ht="15.75" customHeight="1" x14ac:dyDescent="0.55000000000000004">
      <c r="B17" s="491"/>
      <c r="C17" s="94"/>
      <c r="D17" s="2"/>
      <c r="E17" s="2"/>
      <c r="F17" s="5"/>
      <c r="G17" s="2"/>
      <c r="H17" s="6"/>
      <c r="I17" s="2"/>
      <c r="J17" s="2"/>
      <c r="K17" s="2"/>
      <c r="L17" s="5"/>
      <c r="M17" s="2"/>
      <c r="N17" s="2"/>
      <c r="O17" s="7"/>
      <c r="P17" s="2"/>
      <c r="Q17" s="2"/>
      <c r="R17" s="5"/>
      <c r="S17" s="2"/>
      <c r="T17" s="6"/>
      <c r="U17" s="2"/>
      <c r="V17" s="92" t="s">
        <v>137</v>
      </c>
      <c r="W17" s="289" t="b">
        <v>0</v>
      </c>
      <c r="X17" s="2"/>
      <c r="Y17" s="477" t="s">
        <v>138</v>
      </c>
      <c r="Z17" s="478"/>
      <c r="AA17" s="287" t="b">
        <v>0</v>
      </c>
    </row>
    <row r="18" spans="2:27" ht="10.5" customHeight="1" x14ac:dyDescent="0.55000000000000004">
      <c r="B18" s="491"/>
      <c r="C18" s="94"/>
      <c r="D18" s="2"/>
      <c r="E18" s="2"/>
      <c r="F18" s="5"/>
      <c r="G18" s="2"/>
      <c r="H18" s="6"/>
      <c r="I18" s="2"/>
      <c r="J18" s="2"/>
      <c r="K18" s="2"/>
      <c r="L18" s="5"/>
      <c r="M18" s="2"/>
      <c r="N18" s="2"/>
      <c r="O18" s="7"/>
      <c r="P18" s="2"/>
      <c r="Q18" s="2"/>
      <c r="R18" s="5"/>
      <c r="S18" s="2"/>
      <c r="T18" s="6"/>
      <c r="U18" s="2"/>
      <c r="V18" s="2"/>
      <c r="W18" s="289"/>
      <c r="X18" s="2"/>
      <c r="Y18" s="2"/>
      <c r="Z18" s="2"/>
      <c r="AA18" s="287"/>
    </row>
    <row r="19" spans="2:27" ht="15.75" customHeight="1" x14ac:dyDescent="0.55000000000000004">
      <c r="B19" s="491"/>
      <c r="C19" s="94"/>
      <c r="D19" s="2"/>
      <c r="E19" s="2"/>
      <c r="F19" s="5"/>
      <c r="G19" s="2"/>
      <c r="H19" s="6"/>
      <c r="I19" s="2"/>
      <c r="J19" s="2"/>
      <c r="K19" s="2"/>
      <c r="L19" s="5"/>
      <c r="M19" s="2"/>
      <c r="N19" s="2"/>
      <c r="O19" s="7"/>
      <c r="P19" s="2"/>
      <c r="Q19" s="2"/>
      <c r="R19" s="5"/>
      <c r="S19" s="92" t="s">
        <v>344</v>
      </c>
      <c r="T19" s="291" t="b">
        <v>0</v>
      </c>
      <c r="U19" s="2"/>
      <c r="V19" s="92" t="s">
        <v>139</v>
      </c>
      <c r="W19" s="289" t="b">
        <v>0</v>
      </c>
      <c r="X19" s="2"/>
      <c r="Y19" s="477" t="s">
        <v>140</v>
      </c>
      <c r="Z19" s="478"/>
      <c r="AA19" s="287" t="b">
        <v>0</v>
      </c>
    </row>
    <row r="20" spans="2:27" ht="10.5" customHeight="1" x14ac:dyDescent="0.55000000000000004">
      <c r="B20" s="491"/>
      <c r="C20" s="94"/>
      <c r="D20" s="2"/>
      <c r="E20" s="2"/>
      <c r="F20" s="5"/>
      <c r="G20" s="2"/>
      <c r="H20" s="6"/>
      <c r="I20" s="2"/>
      <c r="J20" s="2"/>
      <c r="K20" s="2"/>
      <c r="L20" s="5"/>
      <c r="M20" s="2"/>
      <c r="N20" s="2"/>
      <c r="O20" s="7"/>
      <c r="P20" s="2"/>
      <c r="Q20" s="2"/>
      <c r="R20" s="5"/>
      <c r="S20" s="2"/>
      <c r="T20" s="6"/>
      <c r="U20" s="2"/>
      <c r="V20" s="2"/>
      <c r="W20" s="289"/>
      <c r="X20" s="2"/>
      <c r="Y20" s="2"/>
      <c r="Z20" s="2"/>
      <c r="AA20" s="3"/>
    </row>
    <row r="21" spans="2:27" ht="15.75" customHeight="1" x14ac:dyDescent="0.55000000000000004">
      <c r="B21" s="491"/>
      <c r="C21" s="94"/>
      <c r="D21" s="2"/>
      <c r="E21" s="2"/>
      <c r="F21" s="5"/>
      <c r="G21" s="2"/>
      <c r="H21" s="6"/>
      <c r="I21" s="2"/>
      <c r="J21" s="2"/>
      <c r="K21" s="2"/>
      <c r="L21" s="5"/>
      <c r="M21" s="93" t="s">
        <v>142</v>
      </c>
      <c r="N21" s="290" t="b">
        <v>0</v>
      </c>
      <c r="O21" s="7"/>
      <c r="P21" s="93" t="s">
        <v>143</v>
      </c>
      <c r="Q21" s="290" t="b">
        <v>0</v>
      </c>
      <c r="R21" s="5"/>
      <c r="S21" s="2"/>
      <c r="T21" s="313"/>
      <c r="U21" s="2"/>
      <c r="V21" s="93" t="s">
        <v>144</v>
      </c>
      <c r="W21" s="289" t="b">
        <v>0</v>
      </c>
      <c r="X21" s="2"/>
      <c r="Y21" s="2"/>
      <c r="Z21" s="2"/>
      <c r="AA21" s="3"/>
    </row>
    <row r="22" spans="2:27" ht="10.5" customHeight="1" x14ac:dyDescent="0.55000000000000004">
      <c r="B22" s="491"/>
      <c r="C22" s="94"/>
      <c r="D22" s="2"/>
      <c r="E22" s="2"/>
      <c r="F22" s="5"/>
      <c r="G22" s="2"/>
      <c r="H22" s="6"/>
      <c r="I22" s="2"/>
      <c r="J22" s="2"/>
      <c r="K22" s="2"/>
      <c r="L22" s="5"/>
      <c r="M22" s="2"/>
      <c r="N22" s="2"/>
      <c r="O22" s="7"/>
      <c r="P22" s="2"/>
      <c r="Q22" s="2"/>
      <c r="R22" s="5"/>
      <c r="S22" s="2"/>
      <c r="T22" s="6"/>
      <c r="U22" s="2"/>
      <c r="V22" s="2"/>
      <c r="W22" s="289"/>
      <c r="X22" s="2"/>
      <c r="Y22" s="2"/>
      <c r="Z22" s="2"/>
      <c r="AA22" s="3"/>
    </row>
    <row r="23" spans="2:27" ht="15.75" customHeight="1" x14ac:dyDescent="0.55000000000000004">
      <c r="B23" s="491"/>
      <c r="C23" s="94"/>
      <c r="D23" s="2"/>
      <c r="E23" s="2"/>
      <c r="F23" s="5"/>
      <c r="G23" s="2"/>
      <c r="H23" s="6"/>
      <c r="I23" s="2"/>
      <c r="J23" s="2"/>
      <c r="K23" s="2"/>
      <c r="L23" s="5"/>
      <c r="M23" s="2"/>
      <c r="N23" s="2"/>
      <c r="O23" s="7"/>
      <c r="P23" s="2"/>
      <c r="Q23" s="2"/>
      <c r="R23" s="5"/>
      <c r="S23" s="2"/>
      <c r="T23" s="6"/>
      <c r="U23" s="2"/>
      <c r="V23" s="93" t="s">
        <v>145</v>
      </c>
      <c r="W23" s="289" t="b">
        <v>0</v>
      </c>
      <c r="X23" s="2"/>
      <c r="Y23" s="2"/>
      <c r="Z23" s="2"/>
      <c r="AA23" s="3"/>
    </row>
    <row r="24" spans="2:27" ht="10.5" customHeight="1" x14ac:dyDescent="0.55000000000000004">
      <c r="B24" s="491"/>
      <c r="C24" s="94"/>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491"/>
      <c r="C25" s="94"/>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491"/>
      <c r="C26" s="94"/>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thickBot="1" x14ac:dyDescent="0.6">
      <c r="B27" s="491"/>
      <c r="C27" s="94"/>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491"/>
      <c r="C28" s="94"/>
      <c r="D28" s="2"/>
      <c r="E28" s="2"/>
      <c r="F28" s="5"/>
      <c r="G28" s="2"/>
      <c r="H28" s="6"/>
      <c r="I28" s="2"/>
      <c r="J28" s="2"/>
      <c r="K28" s="2"/>
      <c r="L28" s="5"/>
      <c r="M28" s="2"/>
      <c r="N28" s="2"/>
      <c r="O28" s="7"/>
      <c r="P28" s="2"/>
      <c r="Q28" s="2"/>
      <c r="R28" s="5"/>
      <c r="S28" s="2"/>
      <c r="T28" s="6"/>
      <c r="U28" s="2"/>
      <c r="V28" s="390" t="s">
        <v>146</v>
      </c>
      <c r="W28" s="391"/>
      <c r="X28" s="391"/>
      <c r="Y28" s="391"/>
      <c r="Z28" s="392"/>
      <c r="AA28" s="3"/>
    </row>
    <row r="29" spans="2:27" ht="15.75" customHeight="1" x14ac:dyDescent="0.55000000000000004">
      <c r="B29" s="491"/>
      <c r="C29" s="94"/>
      <c r="D29" s="2"/>
      <c r="E29" s="2"/>
      <c r="F29" s="5"/>
      <c r="G29" s="2"/>
      <c r="H29" s="6"/>
      <c r="I29" s="2"/>
      <c r="J29" s="2"/>
      <c r="K29" s="2"/>
      <c r="L29" s="5"/>
      <c r="M29" s="2"/>
      <c r="N29" s="2"/>
      <c r="O29" s="7"/>
      <c r="P29" s="2"/>
      <c r="Q29" s="2"/>
      <c r="R29" s="5"/>
      <c r="S29" s="2"/>
      <c r="T29" s="6"/>
      <c r="U29" s="2"/>
      <c r="V29" s="393"/>
      <c r="W29" s="394"/>
      <c r="X29" s="394"/>
      <c r="Y29" s="394"/>
      <c r="Z29" s="395"/>
      <c r="AA29" s="3"/>
    </row>
    <row r="30" spans="2:27" ht="10.5" customHeight="1" x14ac:dyDescent="0.55000000000000004">
      <c r="B30" s="491"/>
      <c r="C30" s="94"/>
      <c r="D30" s="2"/>
      <c r="E30" s="2"/>
      <c r="F30" s="5"/>
      <c r="G30" s="2"/>
      <c r="H30" s="6"/>
      <c r="I30" s="2"/>
      <c r="J30" s="2"/>
      <c r="K30" s="2"/>
      <c r="L30" s="5"/>
      <c r="M30" s="2"/>
      <c r="N30" s="2"/>
      <c r="O30" s="7"/>
      <c r="P30" s="2"/>
      <c r="Q30" s="2"/>
      <c r="R30" s="5"/>
      <c r="S30" s="2"/>
      <c r="T30" s="6"/>
      <c r="U30" s="2"/>
      <c r="V30" s="348" t="s">
        <v>147</v>
      </c>
      <c r="W30" s="349"/>
      <c r="X30" s="349"/>
      <c r="Y30" s="349"/>
      <c r="Z30" s="350"/>
      <c r="AA30" s="3"/>
    </row>
    <row r="31" spans="2:27" ht="15.75" customHeight="1" x14ac:dyDescent="0.55000000000000004">
      <c r="B31" s="491"/>
      <c r="C31" s="94"/>
      <c r="D31" s="2"/>
      <c r="E31" s="2"/>
      <c r="F31" s="5"/>
      <c r="G31" s="2"/>
      <c r="H31" s="6"/>
      <c r="I31" s="2"/>
      <c r="J31" s="2"/>
      <c r="K31" s="2"/>
      <c r="L31" s="5"/>
      <c r="M31" s="2"/>
      <c r="N31" s="2"/>
      <c r="O31" s="7"/>
      <c r="P31" s="2"/>
      <c r="Q31" s="2"/>
      <c r="R31" s="5"/>
      <c r="S31" s="2"/>
      <c r="T31" s="6"/>
      <c r="U31" s="2"/>
      <c r="V31" s="351"/>
      <c r="W31" s="352"/>
      <c r="X31" s="352"/>
      <c r="Y31" s="352"/>
      <c r="Z31" s="353"/>
      <c r="AA31" s="3"/>
    </row>
    <row r="32" spans="2:27" ht="10.5" customHeight="1" thickBot="1" x14ac:dyDescent="0.6">
      <c r="B32" s="491"/>
      <c r="C32" s="94"/>
      <c r="D32" s="2"/>
      <c r="E32" s="2"/>
      <c r="F32" s="5"/>
      <c r="G32" s="2"/>
      <c r="H32" s="6"/>
      <c r="I32" s="2"/>
      <c r="J32" s="2"/>
      <c r="K32" s="2"/>
      <c r="L32" s="5"/>
      <c r="M32" s="2"/>
      <c r="N32" s="2"/>
      <c r="O32" s="7"/>
      <c r="P32" s="2"/>
      <c r="Q32" s="2"/>
      <c r="R32" s="5"/>
      <c r="S32" s="2"/>
      <c r="T32" s="6"/>
      <c r="U32" s="2"/>
      <c r="V32" s="354"/>
      <c r="W32" s="355"/>
      <c r="X32" s="355"/>
      <c r="Y32" s="355"/>
      <c r="Z32" s="356"/>
      <c r="AA32" s="3"/>
    </row>
    <row r="33" spans="2:27" ht="15.75" customHeight="1" thickTop="1" x14ac:dyDescent="0.55000000000000004">
      <c r="B33" s="491"/>
      <c r="C33" s="94"/>
      <c r="D33" s="2"/>
      <c r="E33" s="2"/>
      <c r="F33" s="5"/>
      <c r="G33" s="2"/>
      <c r="H33" s="6"/>
      <c r="I33" s="2"/>
      <c r="J33" s="2"/>
      <c r="K33" s="2"/>
      <c r="L33" s="5"/>
      <c r="M33" s="2"/>
      <c r="N33" s="2"/>
      <c r="O33" s="7"/>
      <c r="P33" s="2"/>
      <c r="Q33" s="2"/>
      <c r="R33" s="5"/>
      <c r="S33" s="2"/>
      <c r="T33" s="6"/>
      <c r="U33" s="2"/>
      <c r="V33" s="357" t="s">
        <v>18</v>
      </c>
      <c r="W33" s="358"/>
      <c r="X33" s="358"/>
      <c r="Y33" s="358"/>
      <c r="Z33" s="359"/>
      <c r="AA33" s="3"/>
    </row>
    <row r="34" spans="2:27" ht="10.5" customHeight="1" x14ac:dyDescent="0.55000000000000004">
      <c r="B34" s="491"/>
      <c r="C34" s="94"/>
      <c r="D34" s="2"/>
      <c r="E34" s="2"/>
      <c r="F34" s="5"/>
      <c r="G34" s="2"/>
      <c r="H34" s="6"/>
      <c r="I34" s="2"/>
      <c r="J34" s="2"/>
      <c r="K34" s="2"/>
      <c r="L34" s="5"/>
      <c r="M34" s="2"/>
      <c r="N34" s="2"/>
      <c r="O34" s="7"/>
      <c r="P34" s="2"/>
      <c r="Q34" s="2"/>
      <c r="R34" s="5"/>
      <c r="S34" s="2"/>
      <c r="T34" s="6"/>
      <c r="U34" s="2"/>
      <c r="V34" s="360"/>
      <c r="W34" s="361"/>
      <c r="X34" s="361"/>
      <c r="Y34" s="361"/>
      <c r="Z34" s="362"/>
      <c r="AA34" s="208"/>
    </row>
    <row r="35" spans="2:27" ht="15.75" customHeight="1" x14ac:dyDescent="0.55000000000000004">
      <c r="B35" s="491"/>
      <c r="C35" s="94"/>
      <c r="D35" s="2"/>
      <c r="E35" s="2"/>
      <c r="F35" s="5"/>
      <c r="G35" s="2"/>
      <c r="H35" s="6"/>
      <c r="I35" s="2"/>
      <c r="J35" s="2"/>
      <c r="K35" s="2"/>
      <c r="L35" s="5"/>
      <c r="M35" s="2"/>
      <c r="N35" s="2"/>
      <c r="O35" s="7"/>
      <c r="P35" s="2"/>
      <c r="Q35" s="2"/>
      <c r="R35" s="253"/>
      <c r="S35" s="268" t="s">
        <v>213</v>
      </c>
      <c r="T35" s="6"/>
      <c r="U35" s="2"/>
      <c r="V35" s="488" t="str">
        <f>IF(AA35=2,"","日本語表現法入門が未履修です")</f>
        <v>日本語表現法入門が未履修です</v>
      </c>
      <c r="W35" s="489"/>
      <c r="X35" s="489"/>
      <c r="Y35" s="490"/>
      <c r="Z35" s="470">
        <f>AA43/(30+MIN(AA36,AA38))</f>
        <v>0</v>
      </c>
      <c r="AA35" s="208">
        <f>COUNTIF(E7,TRUE)*2</f>
        <v>0</v>
      </c>
    </row>
    <row r="36" spans="2:27" ht="10.5" customHeight="1" x14ac:dyDescent="0.55000000000000004">
      <c r="B36" s="491"/>
      <c r="C36" s="94"/>
      <c r="D36" s="2"/>
      <c r="E36" s="2"/>
      <c r="F36" s="5"/>
      <c r="G36" s="2"/>
      <c r="H36" s="6"/>
      <c r="I36" s="2"/>
      <c r="J36" s="2"/>
      <c r="K36" s="2"/>
      <c r="L36" s="5"/>
      <c r="M36" s="2"/>
      <c r="N36" s="2"/>
      <c r="O36" s="7"/>
      <c r="P36" s="2"/>
      <c r="Q36" s="2"/>
      <c r="R36" s="253"/>
      <c r="S36" s="268" t="s">
        <v>215</v>
      </c>
      <c r="T36" s="6"/>
      <c r="U36" s="2"/>
      <c r="V36" s="479"/>
      <c r="W36" s="480"/>
      <c r="X36" s="480"/>
      <c r="Y36" s="481"/>
      <c r="Z36" s="471"/>
      <c r="AA36" s="208">
        <f>COUNTIF(K7:N7,TRUE)*2</f>
        <v>0</v>
      </c>
    </row>
    <row r="37" spans="2:27" ht="15.75" customHeight="1" x14ac:dyDescent="0.55000000000000004">
      <c r="B37" s="491"/>
      <c r="C37" s="94"/>
      <c r="D37" s="2"/>
      <c r="E37" s="2"/>
      <c r="F37" s="5"/>
      <c r="G37" s="2"/>
      <c r="H37" s="6"/>
      <c r="I37" s="2"/>
      <c r="J37" s="2"/>
      <c r="K37" s="2"/>
      <c r="L37" s="5"/>
      <c r="M37" s="2"/>
      <c r="N37" s="2"/>
      <c r="O37" s="7"/>
      <c r="P37" s="2"/>
      <c r="Q37" s="2"/>
      <c r="R37" s="253"/>
      <c r="S37" s="268" t="s">
        <v>214</v>
      </c>
      <c r="T37" s="6"/>
      <c r="U37" s="2"/>
      <c r="V37" s="479" t="str">
        <f>IF(OR(AA37+AA36=12,AA37+AA38=12),"","英語・外国語科目が不足しています")</f>
        <v>英語・外国語科目が不足しています</v>
      </c>
      <c r="W37" s="480"/>
      <c r="X37" s="480"/>
      <c r="Y37" s="481"/>
      <c r="Z37" s="471"/>
      <c r="AA37" s="208">
        <f>COUNTIF(E9,TRUE)*4+COUNTIF(H9:N9,TRUE)*2</f>
        <v>0</v>
      </c>
    </row>
    <row r="38" spans="2:27" ht="10.5" customHeight="1" x14ac:dyDescent="0.55000000000000004">
      <c r="B38" s="491"/>
      <c r="C38" s="94"/>
      <c r="D38" s="2"/>
      <c r="E38" s="2"/>
      <c r="F38" s="5"/>
      <c r="G38" s="2"/>
      <c r="H38" s="6"/>
      <c r="I38" s="2"/>
      <c r="J38" s="2"/>
      <c r="K38" s="2"/>
      <c r="L38" s="5"/>
      <c r="M38" s="2"/>
      <c r="N38" s="2"/>
      <c r="O38" s="7"/>
      <c r="P38" s="2"/>
      <c r="Q38" s="2"/>
      <c r="R38" s="253"/>
      <c r="S38" s="268" t="s">
        <v>216</v>
      </c>
      <c r="T38" s="6"/>
      <c r="U38" s="2"/>
      <c r="V38" s="479"/>
      <c r="W38" s="480"/>
      <c r="X38" s="480"/>
      <c r="Y38" s="481"/>
      <c r="Z38" s="471"/>
      <c r="AA38" s="208">
        <f>COUNTIF(K11:N11,TRUE)*2</f>
        <v>0</v>
      </c>
    </row>
    <row r="39" spans="2:27" ht="15.75" customHeight="1" x14ac:dyDescent="0.55000000000000004">
      <c r="B39" s="491"/>
      <c r="C39" s="94"/>
      <c r="D39" s="2"/>
      <c r="E39" s="2"/>
      <c r="F39" s="5"/>
      <c r="G39" s="2"/>
      <c r="H39" s="6"/>
      <c r="I39" s="2"/>
      <c r="J39" s="2"/>
      <c r="K39" s="2"/>
      <c r="L39" s="5"/>
      <c r="M39" s="2"/>
      <c r="N39" s="2"/>
      <c r="O39" s="7"/>
      <c r="P39" s="2"/>
      <c r="Q39" s="2"/>
      <c r="R39" s="253"/>
      <c r="S39" s="268" t="s">
        <v>217</v>
      </c>
      <c r="T39" s="6"/>
      <c r="U39" s="2"/>
      <c r="V39" s="479" t="str">
        <f>IF(AA39=10,"","工学共通必修科目が不足しています")</f>
        <v>工学共通必修科目が不足しています</v>
      </c>
      <c r="W39" s="480"/>
      <c r="X39" s="480"/>
      <c r="Y39" s="481"/>
      <c r="Z39" s="471"/>
      <c r="AA39" s="208">
        <f>COUNTIF(T19,TRUE)*2+COUNTIF(W17:AA17,TRUE)*1+COUNTIF(W19:AA19,TRUE)*3</f>
        <v>0</v>
      </c>
    </row>
    <row r="40" spans="2:27" ht="10.5" customHeight="1" x14ac:dyDescent="0.55000000000000004">
      <c r="B40" s="491"/>
      <c r="C40" s="94"/>
      <c r="D40" s="2"/>
      <c r="E40" s="2"/>
      <c r="F40" s="5"/>
      <c r="G40" s="2"/>
      <c r="H40" s="6"/>
      <c r="I40" s="2"/>
      <c r="J40" s="2"/>
      <c r="K40" s="2"/>
      <c r="L40" s="5"/>
      <c r="M40" s="2"/>
      <c r="N40" s="2"/>
      <c r="O40" s="7"/>
      <c r="P40" s="2"/>
      <c r="Q40" s="2"/>
      <c r="R40" s="253"/>
      <c r="S40" s="268" t="s">
        <v>219</v>
      </c>
      <c r="T40" s="6"/>
      <c r="U40" s="2"/>
      <c r="V40" s="479"/>
      <c r="W40" s="480"/>
      <c r="X40" s="480"/>
      <c r="Y40" s="481"/>
      <c r="Z40" s="471"/>
      <c r="AA40" s="208">
        <f>SUM(AA36:AA38)</f>
        <v>0</v>
      </c>
    </row>
    <row r="41" spans="2:27" ht="15.75" customHeight="1" x14ac:dyDescent="0.55000000000000004">
      <c r="B41" s="491"/>
      <c r="C41" s="94"/>
      <c r="D41" s="2"/>
      <c r="E41" s="2"/>
      <c r="F41" s="5"/>
      <c r="G41" s="2"/>
      <c r="H41" s="6"/>
      <c r="I41" s="2"/>
      <c r="J41" s="2"/>
      <c r="K41" s="2"/>
      <c r="L41" s="5"/>
      <c r="M41" s="2"/>
      <c r="N41" s="2"/>
      <c r="O41" s="7"/>
      <c r="P41" s="2"/>
      <c r="Q41" s="2"/>
      <c r="R41" s="253"/>
      <c r="S41" s="268"/>
      <c r="T41" s="6"/>
      <c r="U41" s="2"/>
      <c r="V41" s="482" t="str">
        <f>IF(AA42=6,"","コース専門必修,必修選択科目が不足しています")</f>
        <v>コース専門必修,必修選択科目が不足しています</v>
      </c>
      <c r="W41" s="483"/>
      <c r="X41" s="483"/>
      <c r="Y41" s="484"/>
      <c r="Z41" s="471"/>
      <c r="AA41" s="208">
        <f>COUNTIF(N21:W23,TRUE)*2</f>
        <v>0</v>
      </c>
    </row>
    <row r="42" spans="2:27" ht="10.5" customHeight="1" thickBot="1" x14ac:dyDescent="0.6">
      <c r="B42" s="491"/>
      <c r="C42" s="94"/>
      <c r="D42" s="2"/>
      <c r="E42" s="2"/>
      <c r="F42" s="5"/>
      <c r="G42" s="2"/>
      <c r="H42" s="6"/>
      <c r="I42" s="2"/>
      <c r="J42" s="2"/>
      <c r="K42" s="2"/>
      <c r="L42" s="5"/>
      <c r="M42" s="2"/>
      <c r="N42" s="2"/>
      <c r="O42" s="7"/>
      <c r="P42" s="2"/>
      <c r="Q42" s="2"/>
      <c r="R42" s="253"/>
      <c r="S42" s="268" t="s">
        <v>218</v>
      </c>
      <c r="T42" s="6"/>
      <c r="U42" s="2"/>
      <c r="V42" s="485"/>
      <c r="W42" s="486"/>
      <c r="X42" s="486"/>
      <c r="Y42" s="487"/>
      <c r="Z42" s="472"/>
      <c r="AA42" s="208">
        <f>IF(AA41&gt;=6,6,AA41)</f>
        <v>0</v>
      </c>
    </row>
    <row r="43" spans="2:27" ht="15.75" customHeight="1" x14ac:dyDescent="0.55000000000000004">
      <c r="B43" s="491"/>
      <c r="C43" s="94"/>
      <c r="D43" s="2"/>
      <c r="E43" s="2"/>
      <c r="F43" s="5"/>
      <c r="G43" s="2"/>
      <c r="H43" s="6"/>
      <c r="I43" s="2"/>
      <c r="J43" s="2"/>
      <c r="K43" s="2"/>
      <c r="L43" s="5"/>
      <c r="M43" s="2"/>
      <c r="N43" s="2"/>
      <c r="O43" s="7"/>
      <c r="P43" s="2"/>
      <c r="Q43" s="2"/>
      <c r="R43" s="253"/>
      <c r="S43" s="252"/>
      <c r="T43" s="6"/>
      <c r="U43" s="2"/>
      <c r="V43" s="2"/>
      <c r="W43" s="8"/>
      <c r="X43" s="2"/>
      <c r="Y43" s="2"/>
      <c r="Z43" s="2"/>
      <c r="AA43" s="208">
        <f>SUM(AA35,AA39,AA40,AA42)</f>
        <v>0</v>
      </c>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69"/>
    </row>
    <row r="45" spans="2:27" ht="15.75" customHeight="1" x14ac:dyDescent="0.55000000000000004"/>
    <row r="46" spans="2:27" ht="10.5" customHeight="1" x14ac:dyDescent="0.55000000000000004"/>
  </sheetData>
  <sheetProtection password="C6D0" sheet="1" objects="1" scenarios="1"/>
  <mergeCells count="28">
    <mergeCell ref="B7:B43"/>
    <mergeCell ref="O5:Q5"/>
    <mergeCell ref="R5:T5"/>
    <mergeCell ref="U5:W5"/>
    <mergeCell ref="X5:AA5"/>
    <mergeCell ref="B3:B5"/>
    <mergeCell ref="C3:AA3"/>
    <mergeCell ref="C4:H4"/>
    <mergeCell ref="I4:N4"/>
    <mergeCell ref="O4:T4"/>
    <mergeCell ref="U4:AA4"/>
    <mergeCell ref="C5:E5"/>
    <mergeCell ref="F5:H5"/>
    <mergeCell ref="I5:K5"/>
    <mergeCell ref="L5:N5"/>
    <mergeCell ref="Y19:Z19"/>
    <mergeCell ref="D15:Z15"/>
    <mergeCell ref="V28:Z29"/>
    <mergeCell ref="Z35:Z42"/>
    <mergeCell ref="Y7:Z7"/>
    <mergeCell ref="Y9:Z9"/>
    <mergeCell ref="Y17:Z17"/>
    <mergeCell ref="V39:Y40"/>
    <mergeCell ref="V41:Y42"/>
    <mergeCell ref="V37:Y38"/>
    <mergeCell ref="V35:Y36"/>
    <mergeCell ref="V30:Z32"/>
    <mergeCell ref="V33:Z34"/>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locked="0" defaultSize="0" autoFill="0" autoLine="0" autoPict="0">
                <anchor moveWithCells="1">
                  <from>
                    <xdr:col>8</xdr:col>
                    <xdr:colOff>114300</xdr:colOff>
                    <xdr:row>7</xdr:row>
                    <xdr:rowOff>107950</xdr:rowOff>
                  </from>
                  <to>
                    <xdr:col>9</xdr:col>
                    <xdr:colOff>184150</xdr:colOff>
                    <xdr:row>9</xdr:row>
                    <xdr:rowOff>19050</xdr:rowOff>
                  </to>
                </anchor>
              </controlPr>
            </control>
          </mc:Choice>
        </mc:AlternateContent>
        <mc:AlternateContent xmlns:mc="http://schemas.openxmlformats.org/markup-compatibility/2006">
          <mc:Choice Requires="x14">
            <control shapeId="5121" r:id="rId5" name="Check Box 1">
              <controlPr locked="0" defaultSize="0" autoFill="0" autoLine="0" autoPict="0">
                <anchor moveWithCells="1">
                  <from>
                    <xdr:col>2</xdr:col>
                    <xdr:colOff>127000</xdr:colOff>
                    <xdr:row>5</xdr:row>
                    <xdr:rowOff>107950</xdr:rowOff>
                  </from>
                  <to>
                    <xdr:col>3</xdr:col>
                    <xdr:colOff>184150</xdr:colOff>
                    <xdr:row>7</xdr:row>
                    <xdr:rowOff>12700</xdr:rowOff>
                  </to>
                </anchor>
              </controlPr>
            </control>
          </mc:Choice>
        </mc:AlternateContent>
        <mc:AlternateContent xmlns:mc="http://schemas.openxmlformats.org/markup-compatibility/2006">
          <mc:Choice Requires="x14">
            <control shapeId="5122" r:id="rId6" name="Check Box 2">
              <controlPr locked="0" defaultSize="0" autoFill="0" autoLine="0" autoPict="0">
                <anchor moveWithCells="1">
                  <from>
                    <xdr:col>3</xdr:col>
                    <xdr:colOff>12700</xdr:colOff>
                    <xdr:row>7</xdr:row>
                    <xdr:rowOff>107950</xdr:rowOff>
                  </from>
                  <to>
                    <xdr:col>3</xdr:col>
                    <xdr:colOff>203200</xdr:colOff>
                    <xdr:row>9</xdr:row>
                    <xdr:rowOff>19050</xdr:rowOff>
                  </to>
                </anchor>
              </controlPr>
            </control>
          </mc:Choice>
        </mc:AlternateContent>
        <mc:AlternateContent xmlns:mc="http://schemas.openxmlformats.org/markup-compatibility/2006">
          <mc:Choice Requires="x14">
            <control shapeId="5123" r:id="rId7" name="Check Box 3">
              <controlPr locked="0" defaultSize="0" autoFill="0" autoLine="0" autoPict="0">
                <anchor moveWithCells="1">
                  <from>
                    <xdr:col>5</xdr:col>
                    <xdr:colOff>114300</xdr:colOff>
                    <xdr:row>7</xdr:row>
                    <xdr:rowOff>107950</xdr:rowOff>
                  </from>
                  <to>
                    <xdr:col>6</xdr:col>
                    <xdr:colOff>171450</xdr:colOff>
                    <xdr:row>9</xdr:row>
                    <xdr:rowOff>19050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9</xdr:col>
                    <xdr:colOff>12700</xdr:colOff>
                    <xdr:row>5</xdr:row>
                    <xdr:rowOff>107950</xdr:rowOff>
                  </from>
                  <to>
                    <xdr:col>9</xdr:col>
                    <xdr:colOff>203200</xdr:colOff>
                    <xdr:row>7</xdr:row>
                    <xdr:rowOff>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12</xdr:col>
                    <xdr:colOff>12700</xdr:colOff>
                    <xdr:row>5</xdr:row>
                    <xdr:rowOff>107950</xdr:rowOff>
                  </from>
                  <to>
                    <xdr:col>12</xdr:col>
                    <xdr:colOff>203200</xdr:colOff>
                    <xdr:row>7</xdr:row>
                    <xdr:rowOff>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9</xdr:col>
                    <xdr:colOff>12700</xdr:colOff>
                    <xdr:row>9</xdr:row>
                    <xdr:rowOff>107950</xdr:rowOff>
                  </from>
                  <to>
                    <xdr:col>9</xdr:col>
                    <xdr:colOff>203200</xdr:colOff>
                    <xdr:row>11</xdr:row>
                    <xdr:rowOff>19050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12</xdr:col>
                    <xdr:colOff>12700</xdr:colOff>
                    <xdr:row>9</xdr:row>
                    <xdr:rowOff>107950</xdr:rowOff>
                  </from>
                  <to>
                    <xdr:col>12</xdr:col>
                    <xdr:colOff>203200</xdr:colOff>
                    <xdr:row>11</xdr:row>
                    <xdr:rowOff>19050</xdr:rowOff>
                  </to>
                </anchor>
              </controlPr>
            </control>
          </mc:Choice>
        </mc:AlternateContent>
        <mc:AlternateContent xmlns:mc="http://schemas.openxmlformats.org/markup-compatibility/2006">
          <mc:Choice Requires="x14">
            <control shapeId="5130" r:id="rId12" name="Check Box 10">
              <controlPr locked="0" defaultSize="0" autoFill="0" autoLine="0" autoPict="0">
                <anchor moveWithCells="1">
                  <from>
                    <xdr:col>15</xdr:col>
                    <xdr:colOff>12700</xdr:colOff>
                    <xdr:row>11</xdr:row>
                    <xdr:rowOff>107950</xdr:rowOff>
                  </from>
                  <to>
                    <xdr:col>15</xdr:col>
                    <xdr:colOff>203200</xdr:colOff>
                    <xdr:row>13</xdr:row>
                    <xdr:rowOff>19050</xdr:rowOff>
                  </to>
                </anchor>
              </controlPr>
            </control>
          </mc:Choice>
        </mc:AlternateContent>
        <mc:AlternateContent xmlns:mc="http://schemas.openxmlformats.org/markup-compatibility/2006">
          <mc:Choice Requires="x14">
            <control shapeId="5131" r:id="rId13" name="Check Box 11">
              <controlPr locked="0" defaultSize="0" autoFill="0" autoLine="0" autoPict="0">
                <anchor moveWithCells="1">
                  <from>
                    <xdr:col>18</xdr:col>
                    <xdr:colOff>12700</xdr:colOff>
                    <xdr:row>11</xdr:row>
                    <xdr:rowOff>107950</xdr:rowOff>
                  </from>
                  <to>
                    <xdr:col>18</xdr:col>
                    <xdr:colOff>203200</xdr:colOff>
                    <xdr:row>13</xdr:row>
                    <xdr:rowOff>19050</xdr:rowOff>
                  </to>
                </anchor>
              </controlPr>
            </control>
          </mc:Choice>
        </mc:AlternateContent>
        <mc:AlternateContent xmlns:mc="http://schemas.openxmlformats.org/markup-compatibility/2006">
          <mc:Choice Requires="x14">
            <control shapeId="5132" r:id="rId14" name="Check Box 12">
              <controlPr locked="0" defaultSize="0" autoFill="0" autoLine="0" autoPict="0">
                <anchor moveWithCells="1">
                  <from>
                    <xdr:col>21</xdr:col>
                    <xdr:colOff>12700</xdr:colOff>
                    <xdr:row>11</xdr:row>
                    <xdr:rowOff>107950</xdr:rowOff>
                  </from>
                  <to>
                    <xdr:col>21</xdr:col>
                    <xdr:colOff>203200</xdr:colOff>
                    <xdr:row>13</xdr:row>
                    <xdr:rowOff>19050</xdr:rowOff>
                  </to>
                </anchor>
              </controlPr>
            </control>
          </mc:Choice>
        </mc:AlternateContent>
        <mc:AlternateContent xmlns:mc="http://schemas.openxmlformats.org/markup-compatibility/2006">
          <mc:Choice Requires="x14">
            <control shapeId="5133" r:id="rId15" name="Check Box 13">
              <controlPr locked="0" defaultSize="0" autoFill="0" autoLine="0" autoPict="0">
                <anchor moveWithCells="1">
                  <from>
                    <xdr:col>21</xdr:col>
                    <xdr:colOff>12700</xdr:colOff>
                    <xdr:row>15</xdr:row>
                    <xdr:rowOff>107950</xdr:rowOff>
                  </from>
                  <to>
                    <xdr:col>21</xdr:col>
                    <xdr:colOff>203200</xdr:colOff>
                    <xdr:row>17</xdr:row>
                    <xdr:rowOff>19050</xdr:rowOff>
                  </to>
                </anchor>
              </controlPr>
            </control>
          </mc:Choice>
        </mc:AlternateContent>
        <mc:AlternateContent xmlns:mc="http://schemas.openxmlformats.org/markup-compatibility/2006">
          <mc:Choice Requires="x14">
            <control shapeId="5136" r:id="rId16" name="Check Box 16">
              <controlPr locked="0" defaultSize="0" autoFill="0" autoLine="0" autoPict="0">
                <anchor moveWithCells="1">
                  <from>
                    <xdr:col>24</xdr:col>
                    <xdr:colOff>12700</xdr:colOff>
                    <xdr:row>15</xdr:row>
                    <xdr:rowOff>107950</xdr:rowOff>
                  </from>
                  <to>
                    <xdr:col>24</xdr:col>
                    <xdr:colOff>203200</xdr:colOff>
                    <xdr:row>17</xdr:row>
                    <xdr:rowOff>19050</xdr:rowOff>
                  </to>
                </anchor>
              </controlPr>
            </control>
          </mc:Choice>
        </mc:AlternateContent>
        <mc:AlternateContent xmlns:mc="http://schemas.openxmlformats.org/markup-compatibility/2006">
          <mc:Choice Requires="x14">
            <control shapeId="5137" r:id="rId17" name="Check Box 17">
              <controlPr locked="0" defaultSize="0" autoFill="0" autoLine="0" autoPict="0">
                <anchor moveWithCells="1">
                  <from>
                    <xdr:col>21</xdr:col>
                    <xdr:colOff>12700</xdr:colOff>
                    <xdr:row>17</xdr:row>
                    <xdr:rowOff>107950</xdr:rowOff>
                  </from>
                  <to>
                    <xdr:col>21</xdr:col>
                    <xdr:colOff>203200</xdr:colOff>
                    <xdr:row>19</xdr:row>
                    <xdr:rowOff>19050</xdr:rowOff>
                  </to>
                </anchor>
              </controlPr>
            </control>
          </mc:Choice>
        </mc:AlternateContent>
        <mc:AlternateContent xmlns:mc="http://schemas.openxmlformats.org/markup-compatibility/2006">
          <mc:Choice Requires="x14">
            <control shapeId="5138" r:id="rId18" name="Check Box 18">
              <controlPr locked="0" defaultSize="0" autoFill="0" autoLine="0" autoPict="0">
                <anchor moveWithCells="1">
                  <from>
                    <xdr:col>24</xdr:col>
                    <xdr:colOff>12700</xdr:colOff>
                    <xdr:row>17</xdr:row>
                    <xdr:rowOff>107950</xdr:rowOff>
                  </from>
                  <to>
                    <xdr:col>24</xdr:col>
                    <xdr:colOff>203200</xdr:colOff>
                    <xdr:row>19</xdr:row>
                    <xdr:rowOff>19050</xdr:rowOff>
                  </to>
                </anchor>
              </controlPr>
            </control>
          </mc:Choice>
        </mc:AlternateContent>
        <mc:AlternateContent xmlns:mc="http://schemas.openxmlformats.org/markup-compatibility/2006">
          <mc:Choice Requires="x14">
            <control shapeId="5139" r:id="rId19" name="Check Box 19">
              <controlPr locked="0" defaultSize="0" autoFill="0" autoLine="0" autoPict="0">
                <anchor moveWithCells="1">
                  <from>
                    <xdr:col>10</xdr:col>
                    <xdr:colOff>127000</xdr:colOff>
                    <xdr:row>13</xdr:row>
                    <xdr:rowOff>107950</xdr:rowOff>
                  </from>
                  <to>
                    <xdr:col>12</xdr:col>
                    <xdr:colOff>50800</xdr:colOff>
                    <xdr:row>15</xdr:row>
                    <xdr:rowOff>19050</xdr:rowOff>
                  </to>
                </anchor>
              </controlPr>
            </control>
          </mc:Choice>
        </mc:AlternateContent>
        <mc:AlternateContent xmlns:mc="http://schemas.openxmlformats.org/markup-compatibility/2006">
          <mc:Choice Requires="x14">
            <control shapeId="5140" r:id="rId20" name="Check Box 20">
              <controlPr locked="0" defaultSize="0" autoFill="0" autoLine="0" autoPict="0">
                <anchor moveWithCells="1">
                  <from>
                    <xdr:col>12</xdr:col>
                    <xdr:colOff>12700</xdr:colOff>
                    <xdr:row>19</xdr:row>
                    <xdr:rowOff>107950</xdr:rowOff>
                  </from>
                  <to>
                    <xdr:col>12</xdr:col>
                    <xdr:colOff>203200</xdr:colOff>
                    <xdr:row>21</xdr:row>
                    <xdr:rowOff>19050</xdr:rowOff>
                  </to>
                </anchor>
              </controlPr>
            </control>
          </mc:Choice>
        </mc:AlternateContent>
        <mc:AlternateContent xmlns:mc="http://schemas.openxmlformats.org/markup-compatibility/2006">
          <mc:Choice Requires="x14">
            <control shapeId="5142" r:id="rId21" name="Check Box 22">
              <controlPr locked="0" defaultSize="0" autoFill="0" autoLine="0" autoPict="0">
                <anchor moveWithCells="1">
                  <from>
                    <xdr:col>15</xdr:col>
                    <xdr:colOff>12700</xdr:colOff>
                    <xdr:row>19</xdr:row>
                    <xdr:rowOff>107950</xdr:rowOff>
                  </from>
                  <to>
                    <xdr:col>15</xdr:col>
                    <xdr:colOff>203200</xdr:colOff>
                    <xdr:row>21</xdr:row>
                    <xdr:rowOff>19050</xdr:rowOff>
                  </to>
                </anchor>
              </controlPr>
            </control>
          </mc:Choice>
        </mc:AlternateContent>
        <mc:AlternateContent xmlns:mc="http://schemas.openxmlformats.org/markup-compatibility/2006">
          <mc:Choice Requires="x14">
            <control shapeId="5143" r:id="rId22" name="Check Box 23">
              <controlPr locked="0" defaultSize="0" autoFill="0" autoLine="0" autoPict="0">
                <anchor moveWithCells="1">
                  <from>
                    <xdr:col>18</xdr:col>
                    <xdr:colOff>12700</xdr:colOff>
                    <xdr:row>17</xdr:row>
                    <xdr:rowOff>107950</xdr:rowOff>
                  </from>
                  <to>
                    <xdr:col>18</xdr:col>
                    <xdr:colOff>203200</xdr:colOff>
                    <xdr:row>19</xdr:row>
                    <xdr:rowOff>19050</xdr:rowOff>
                  </to>
                </anchor>
              </controlPr>
            </control>
          </mc:Choice>
        </mc:AlternateContent>
        <mc:AlternateContent xmlns:mc="http://schemas.openxmlformats.org/markup-compatibility/2006">
          <mc:Choice Requires="x14">
            <control shapeId="5146" r:id="rId23" name="Check Box 26">
              <controlPr locked="0" defaultSize="0" autoFill="0" autoLine="0" autoPict="0">
                <anchor moveWithCells="1">
                  <from>
                    <xdr:col>21</xdr:col>
                    <xdr:colOff>12700</xdr:colOff>
                    <xdr:row>19</xdr:row>
                    <xdr:rowOff>107950</xdr:rowOff>
                  </from>
                  <to>
                    <xdr:col>21</xdr:col>
                    <xdr:colOff>203200</xdr:colOff>
                    <xdr:row>21</xdr:row>
                    <xdr:rowOff>19050</xdr:rowOff>
                  </to>
                </anchor>
              </controlPr>
            </control>
          </mc:Choice>
        </mc:AlternateContent>
        <mc:AlternateContent xmlns:mc="http://schemas.openxmlformats.org/markup-compatibility/2006">
          <mc:Choice Requires="x14">
            <control shapeId="5147" r:id="rId24" name="Check Box 27">
              <controlPr locked="0" defaultSize="0" autoFill="0" autoLine="0" autoPict="0">
                <anchor moveWithCells="1">
                  <from>
                    <xdr:col>21</xdr:col>
                    <xdr:colOff>12700</xdr:colOff>
                    <xdr:row>21</xdr:row>
                    <xdr:rowOff>107950</xdr:rowOff>
                  </from>
                  <to>
                    <xdr:col>21</xdr:col>
                    <xdr:colOff>203200</xdr:colOff>
                    <xdr:row>23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A46"/>
  <sheetViews>
    <sheetView showGridLines="0" zoomScale="70" zoomScaleNormal="70" workbookViewId="0">
      <selection activeCell="V20" sqref="V20"/>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96" t="s">
        <v>8</v>
      </c>
      <c r="C3" s="399" t="s">
        <v>1</v>
      </c>
      <c r="D3" s="399"/>
      <c r="E3" s="399"/>
      <c r="F3" s="399"/>
      <c r="G3" s="399"/>
      <c r="H3" s="399"/>
      <c r="I3" s="399"/>
      <c r="J3" s="399"/>
      <c r="K3" s="399"/>
      <c r="L3" s="399"/>
      <c r="M3" s="399"/>
      <c r="N3" s="399"/>
      <c r="O3" s="399"/>
      <c r="P3" s="399"/>
      <c r="Q3" s="399"/>
      <c r="R3" s="399"/>
      <c r="S3" s="399"/>
      <c r="T3" s="399"/>
      <c r="U3" s="399"/>
      <c r="V3" s="399"/>
      <c r="W3" s="399"/>
      <c r="X3" s="399"/>
      <c r="Y3" s="399"/>
      <c r="Z3" s="399"/>
      <c r="AA3" s="400"/>
    </row>
    <row r="4" spans="2:27" ht="16.5" customHeight="1" x14ac:dyDescent="0.55000000000000004">
      <c r="B4" s="397"/>
      <c r="C4" s="401" t="s">
        <v>2</v>
      </c>
      <c r="D4" s="402"/>
      <c r="E4" s="402"/>
      <c r="F4" s="402"/>
      <c r="G4" s="402"/>
      <c r="H4" s="402"/>
      <c r="I4" s="402" t="s">
        <v>3</v>
      </c>
      <c r="J4" s="402"/>
      <c r="K4" s="402"/>
      <c r="L4" s="402"/>
      <c r="M4" s="402"/>
      <c r="N4" s="402"/>
      <c r="O4" s="402" t="s">
        <v>4</v>
      </c>
      <c r="P4" s="402"/>
      <c r="Q4" s="402"/>
      <c r="R4" s="402"/>
      <c r="S4" s="402"/>
      <c r="T4" s="402"/>
      <c r="U4" s="402" t="s">
        <v>5</v>
      </c>
      <c r="V4" s="402"/>
      <c r="W4" s="402"/>
      <c r="X4" s="402"/>
      <c r="Y4" s="402"/>
      <c r="Z4" s="402"/>
      <c r="AA4" s="403"/>
    </row>
    <row r="5" spans="2:27" ht="16.5" customHeight="1" thickBot="1" x14ac:dyDescent="0.6">
      <c r="B5" s="398"/>
      <c r="C5" s="404" t="s">
        <v>6</v>
      </c>
      <c r="D5" s="405"/>
      <c r="E5" s="405"/>
      <c r="F5" s="406" t="s">
        <v>7</v>
      </c>
      <c r="G5" s="405"/>
      <c r="H5" s="407"/>
      <c r="I5" s="405" t="s">
        <v>6</v>
      </c>
      <c r="J5" s="405"/>
      <c r="K5" s="405"/>
      <c r="L5" s="406" t="s">
        <v>7</v>
      </c>
      <c r="M5" s="405"/>
      <c r="N5" s="405"/>
      <c r="O5" s="408" t="s">
        <v>6</v>
      </c>
      <c r="P5" s="405"/>
      <c r="Q5" s="405"/>
      <c r="R5" s="406" t="s">
        <v>7</v>
      </c>
      <c r="S5" s="405"/>
      <c r="T5" s="407"/>
      <c r="U5" s="405" t="s">
        <v>6</v>
      </c>
      <c r="V5" s="405"/>
      <c r="W5" s="409"/>
      <c r="X5" s="405" t="s">
        <v>7</v>
      </c>
      <c r="Y5" s="405"/>
      <c r="Z5" s="405"/>
      <c r="AA5" s="410"/>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1"/>
      <c r="C7" s="9"/>
      <c r="D7" s="2"/>
      <c r="E7" s="2"/>
      <c r="F7" s="5"/>
      <c r="G7" s="2"/>
      <c r="H7" s="6"/>
      <c r="I7" s="2"/>
      <c r="J7" s="2"/>
      <c r="K7" s="2"/>
      <c r="L7" s="5"/>
      <c r="M7" s="2"/>
      <c r="N7" s="2"/>
      <c r="O7" s="7"/>
      <c r="P7" s="2"/>
      <c r="Q7" s="2"/>
      <c r="R7" s="5"/>
      <c r="S7" s="2"/>
      <c r="T7" s="6"/>
      <c r="U7" s="2"/>
      <c r="V7" s="33" t="s">
        <v>59</v>
      </c>
      <c r="W7" s="38"/>
      <c r="X7" s="37"/>
      <c r="Y7" s="475" t="s">
        <v>60</v>
      </c>
      <c r="Z7" s="476"/>
      <c r="AA7" s="3"/>
    </row>
    <row r="8" spans="2:27" ht="10.5" customHeight="1" x14ac:dyDescent="0.55000000000000004">
      <c r="B8" s="375" t="s">
        <v>292</v>
      </c>
      <c r="C8" s="9"/>
      <c r="D8" s="2"/>
      <c r="E8" s="2"/>
      <c r="F8" s="5"/>
      <c r="G8" s="2"/>
      <c r="H8" s="6"/>
      <c r="I8" s="2"/>
      <c r="J8" s="2"/>
      <c r="K8" s="2"/>
      <c r="L8" s="5"/>
      <c r="M8" s="2"/>
      <c r="N8" s="2"/>
      <c r="O8" s="7"/>
      <c r="P8" s="2"/>
      <c r="Q8" s="2"/>
      <c r="R8" s="5"/>
      <c r="S8" s="2"/>
      <c r="T8" s="6"/>
      <c r="U8" s="2"/>
      <c r="V8" s="2"/>
      <c r="W8" s="8"/>
      <c r="X8" s="2"/>
      <c r="Y8" s="2"/>
      <c r="Z8" s="2"/>
      <c r="AA8" s="3"/>
    </row>
    <row r="9" spans="2:27" ht="15.75" customHeight="1" x14ac:dyDescent="0.55000000000000004">
      <c r="B9" s="375"/>
      <c r="C9" s="9"/>
      <c r="D9" s="2"/>
      <c r="E9" s="2"/>
      <c r="F9" s="5"/>
      <c r="G9" s="2"/>
      <c r="H9" s="6"/>
      <c r="I9" s="2"/>
      <c r="J9" s="2"/>
      <c r="K9" s="2"/>
      <c r="L9" s="5"/>
      <c r="M9" s="2"/>
      <c r="N9" s="2"/>
      <c r="O9" s="7"/>
      <c r="P9" s="2"/>
      <c r="Q9" s="2"/>
      <c r="R9" s="5"/>
      <c r="S9" s="2"/>
      <c r="T9" s="6"/>
      <c r="U9" s="2"/>
      <c r="V9" s="2"/>
      <c r="W9" s="2"/>
      <c r="X9" s="314"/>
      <c r="Y9" s="2"/>
      <c r="Z9" s="2"/>
      <c r="AA9" s="3"/>
    </row>
    <row r="10" spans="2:27" ht="10.5" customHeight="1" x14ac:dyDescent="0.55000000000000004">
      <c r="B10" s="375"/>
      <c r="C10" s="9"/>
      <c r="D10" s="2"/>
      <c r="E10" s="2"/>
      <c r="F10" s="5"/>
      <c r="G10" s="2"/>
      <c r="H10" s="6"/>
      <c r="I10" s="2"/>
      <c r="J10" s="2"/>
      <c r="K10" s="2"/>
      <c r="L10" s="5"/>
      <c r="M10" s="2"/>
      <c r="N10" s="2"/>
      <c r="O10" s="7"/>
      <c r="P10" s="2"/>
      <c r="Q10" s="2"/>
      <c r="R10" s="5"/>
      <c r="S10" s="2"/>
      <c r="T10" s="6"/>
      <c r="U10" s="2"/>
      <c r="V10" s="2"/>
      <c r="W10" s="8"/>
      <c r="X10" s="2"/>
      <c r="Y10" s="2"/>
      <c r="Z10" s="2"/>
      <c r="AA10" s="3"/>
    </row>
    <row r="11" spans="2:27" ht="15.75" customHeight="1" x14ac:dyDescent="0.55000000000000004">
      <c r="B11" s="375"/>
      <c r="C11" s="9"/>
      <c r="D11" s="2"/>
      <c r="E11" s="2"/>
      <c r="F11" s="5"/>
      <c r="G11" s="2"/>
      <c r="H11" s="6"/>
      <c r="I11" s="2"/>
      <c r="J11" s="2"/>
      <c r="K11" s="2"/>
      <c r="L11" s="5"/>
      <c r="M11" s="2"/>
      <c r="N11" s="2"/>
      <c r="O11" s="7"/>
      <c r="P11" s="92" t="s">
        <v>149</v>
      </c>
      <c r="Q11" s="290" t="b">
        <v>0</v>
      </c>
      <c r="R11" s="5"/>
      <c r="S11" s="2"/>
      <c r="T11" s="6"/>
      <c r="U11" s="2"/>
      <c r="V11" s="92" t="s">
        <v>139</v>
      </c>
      <c r="W11" s="289" t="b">
        <f>'（D)'!W19</f>
        <v>0</v>
      </c>
      <c r="X11" s="2"/>
      <c r="Y11" s="477" t="s">
        <v>140</v>
      </c>
      <c r="Z11" s="478"/>
      <c r="AA11" s="287" t="b">
        <f>'（D)'!AA19</f>
        <v>0</v>
      </c>
    </row>
    <row r="12" spans="2:27" ht="10.5" customHeight="1" x14ac:dyDescent="0.55000000000000004">
      <c r="B12" s="375"/>
      <c r="C12" s="9"/>
      <c r="D12" s="2"/>
      <c r="E12" s="2"/>
      <c r="F12" s="5"/>
      <c r="G12" s="2"/>
      <c r="H12" s="6"/>
      <c r="I12" s="2"/>
      <c r="J12" s="2"/>
      <c r="K12" s="2"/>
      <c r="L12" s="5"/>
      <c r="M12" s="2"/>
      <c r="N12" s="2"/>
      <c r="O12" s="7"/>
      <c r="P12" s="2"/>
      <c r="Q12" s="2"/>
      <c r="R12" s="5"/>
      <c r="S12" s="2"/>
      <c r="T12" s="6"/>
      <c r="U12" s="2"/>
      <c r="V12" s="2"/>
      <c r="W12" s="8"/>
      <c r="X12" s="2"/>
      <c r="Y12" s="2"/>
      <c r="Z12" s="2"/>
      <c r="AA12" s="3"/>
    </row>
    <row r="13" spans="2:27" ht="15.75" customHeight="1" x14ac:dyDescent="0.55000000000000004">
      <c r="B13" s="375"/>
      <c r="C13" s="9"/>
      <c r="D13" s="2"/>
      <c r="E13" s="2"/>
      <c r="F13" s="5"/>
      <c r="G13" s="2"/>
      <c r="H13" s="6"/>
      <c r="I13" s="2"/>
      <c r="J13" s="500" t="s">
        <v>150</v>
      </c>
      <c r="K13" s="501"/>
      <c r="L13" s="501"/>
      <c r="M13" s="501"/>
      <c r="N13" s="501"/>
      <c r="O13" s="501"/>
      <c r="P13" s="501"/>
      <c r="Q13" s="501"/>
      <c r="R13" s="501"/>
      <c r="S13" s="502" t="s">
        <v>151</v>
      </c>
      <c r="T13" s="502"/>
      <c r="U13" s="502"/>
      <c r="V13" s="502"/>
      <c r="W13" s="502"/>
      <c r="X13" s="502"/>
      <c r="Y13" s="503"/>
      <c r="Z13" s="504"/>
      <c r="AA13" s="287"/>
    </row>
    <row r="14" spans="2:27" ht="10.5" customHeight="1" x14ac:dyDescent="0.55000000000000004">
      <c r="B14" s="375"/>
      <c r="C14" s="9"/>
      <c r="D14" s="2"/>
      <c r="E14" s="2"/>
      <c r="F14" s="5"/>
      <c r="G14" s="2"/>
      <c r="H14" s="6"/>
      <c r="I14" s="2"/>
      <c r="J14" s="2"/>
      <c r="K14" s="2"/>
      <c r="L14" s="5"/>
      <c r="M14" s="2"/>
      <c r="N14" s="2"/>
      <c r="O14" s="7"/>
      <c r="P14" s="2"/>
      <c r="Q14" s="2"/>
      <c r="R14" s="5"/>
      <c r="S14" s="2"/>
      <c r="T14" s="6"/>
      <c r="U14" s="2"/>
      <c r="V14" s="2"/>
      <c r="W14" s="8"/>
      <c r="X14" s="2"/>
      <c r="Y14" s="2"/>
      <c r="Z14" s="2"/>
      <c r="AA14" s="3"/>
    </row>
    <row r="15" spans="2:27" ht="15.75" customHeight="1" x14ac:dyDescent="0.55000000000000004">
      <c r="B15" s="375"/>
      <c r="C15" s="9"/>
      <c r="D15" s="2"/>
      <c r="E15" s="2"/>
      <c r="F15" s="5"/>
      <c r="G15" s="2"/>
      <c r="H15" s="6"/>
      <c r="I15" s="2"/>
      <c r="J15" s="2"/>
      <c r="K15" s="2"/>
      <c r="L15" s="5"/>
      <c r="M15" s="2"/>
      <c r="N15" s="2"/>
      <c r="O15" s="7"/>
      <c r="P15" s="500" t="s">
        <v>346</v>
      </c>
      <c r="Q15" s="501"/>
      <c r="R15" s="501"/>
      <c r="S15" s="501"/>
      <c r="T15" s="505" t="s">
        <v>152</v>
      </c>
      <c r="U15" s="506"/>
      <c r="V15" s="506"/>
      <c r="W15" s="506"/>
      <c r="X15" s="506"/>
      <c r="Y15" s="503"/>
      <c r="Z15" s="504"/>
      <c r="AA15" s="287"/>
    </row>
    <row r="16" spans="2:27" ht="10.5" customHeight="1" x14ac:dyDescent="0.55000000000000004">
      <c r="B16" s="375"/>
      <c r="C16" s="9"/>
      <c r="D16" s="2"/>
      <c r="E16" s="2"/>
      <c r="F16" s="5"/>
      <c r="G16" s="2"/>
      <c r="H16" s="6"/>
      <c r="I16" s="2"/>
      <c r="J16" s="2"/>
      <c r="K16" s="2"/>
      <c r="L16" s="5"/>
      <c r="M16" s="2"/>
      <c r="N16" s="2"/>
      <c r="O16" s="7"/>
      <c r="P16" s="2"/>
      <c r="Q16" s="2"/>
      <c r="R16" s="5"/>
      <c r="S16" s="2"/>
      <c r="T16" s="6"/>
      <c r="U16" s="2"/>
      <c r="V16" s="2"/>
      <c r="W16" s="8"/>
      <c r="X16" s="2"/>
      <c r="Y16" s="2"/>
      <c r="Z16" s="2"/>
      <c r="AA16" s="3"/>
    </row>
    <row r="17" spans="2:27" ht="15.75" customHeight="1" x14ac:dyDescent="0.55000000000000004">
      <c r="B17" s="375"/>
      <c r="C17" s="9"/>
      <c r="D17" s="2"/>
      <c r="E17" s="2"/>
      <c r="F17" s="5"/>
      <c r="G17" s="2"/>
      <c r="H17" s="6"/>
      <c r="I17" s="2"/>
      <c r="J17" s="2"/>
      <c r="K17" s="2"/>
      <c r="L17" s="5"/>
      <c r="M17" s="2"/>
      <c r="N17" s="2"/>
      <c r="O17" s="7"/>
      <c r="P17" s="2"/>
      <c r="Q17" s="2"/>
      <c r="R17" s="5"/>
      <c r="S17" s="2"/>
      <c r="T17" s="6"/>
      <c r="U17" s="2"/>
      <c r="V17" s="2"/>
      <c r="W17" s="8"/>
      <c r="X17" s="2"/>
      <c r="Y17" s="2"/>
      <c r="Z17" s="2"/>
      <c r="AA17" s="3"/>
    </row>
    <row r="18" spans="2:27" ht="10.5" customHeight="1" x14ac:dyDescent="0.55000000000000004">
      <c r="B18" s="375"/>
      <c r="C18" s="9"/>
      <c r="D18" s="2"/>
      <c r="E18" s="2"/>
      <c r="F18" s="5"/>
      <c r="G18" s="2"/>
      <c r="H18" s="6"/>
      <c r="I18" s="2"/>
      <c r="J18" s="2"/>
      <c r="K18" s="2"/>
      <c r="L18" s="5"/>
      <c r="M18" s="2"/>
      <c r="N18" s="2"/>
      <c r="O18" s="7"/>
      <c r="P18" s="2"/>
      <c r="Q18" s="2"/>
      <c r="R18" s="5"/>
      <c r="S18" s="2"/>
      <c r="T18" s="6"/>
      <c r="U18" s="2"/>
      <c r="V18" s="2"/>
      <c r="W18" s="8"/>
      <c r="X18" s="2"/>
      <c r="Y18" s="2"/>
      <c r="Z18" s="2"/>
      <c r="AA18" s="3"/>
    </row>
    <row r="19" spans="2:27" ht="15.75" customHeight="1" x14ac:dyDescent="0.55000000000000004">
      <c r="B19" s="375"/>
      <c r="C19" s="9"/>
      <c r="D19" s="2"/>
      <c r="E19" s="2"/>
      <c r="F19" s="5"/>
      <c r="G19" s="2"/>
      <c r="H19" s="6"/>
      <c r="I19" s="2"/>
      <c r="J19" s="2"/>
      <c r="K19" s="2"/>
      <c r="L19" s="5"/>
      <c r="M19" s="2"/>
      <c r="N19" s="2"/>
      <c r="O19" s="7"/>
      <c r="P19" s="2"/>
      <c r="Q19" s="2"/>
      <c r="R19" s="5"/>
      <c r="S19" s="2"/>
      <c r="T19" s="6"/>
      <c r="U19" s="2"/>
      <c r="V19" s="2"/>
      <c r="W19" s="8"/>
      <c r="X19" s="2"/>
      <c r="Y19" s="2"/>
      <c r="Z19" s="2"/>
      <c r="AA19" s="3"/>
    </row>
    <row r="20" spans="2:27" ht="10.5" customHeight="1" x14ac:dyDescent="0.55000000000000004">
      <c r="B20" s="375"/>
      <c r="C20" s="9"/>
      <c r="D20" s="2"/>
      <c r="E20" s="2"/>
      <c r="F20" s="5"/>
      <c r="G20" s="2"/>
      <c r="H20" s="6"/>
      <c r="I20" s="2"/>
      <c r="J20" s="2"/>
      <c r="K20" s="2"/>
      <c r="L20" s="5"/>
      <c r="M20" s="2"/>
      <c r="N20" s="2"/>
      <c r="O20" s="7"/>
      <c r="P20" s="2"/>
      <c r="Q20" s="2"/>
      <c r="R20" s="5"/>
      <c r="S20" s="2"/>
      <c r="T20" s="6"/>
      <c r="U20" s="2"/>
      <c r="V20" s="2"/>
      <c r="W20" s="8"/>
      <c r="X20" s="2"/>
      <c r="Y20" s="2"/>
      <c r="Z20" s="2"/>
      <c r="AA20" s="3"/>
    </row>
    <row r="21" spans="2:27" ht="15.75" customHeight="1" x14ac:dyDescent="0.55000000000000004">
      <c r="B21" s="375"/>
      <c r="C21" s="9"/>
      <c r="D21" s="2"/>
      <c r="E21" s="2"/>
      <c r="F21" s="5"/>
      <c r="G21" s="2"/>
      <c r="H21" s="6"/>
      <c r="I21" s="2"/>
      <c r="J21" s="2"/>
      <c r="K21" s="2"/>
      <c r="L21" s="5"/>
      <c r="M21" s="2"/>
      <c r="N21" s="2"/>
      <c r="O21" s="7"/>
      <c r="P21" s="2"/>
      <c r="Q21" s="2"/>
      <c r="R21" s="5"/>
      <c r="S21" s="2"/>
      <c r="T21" s="6"/>
      <c r="U21" s="2"/>
      <c r="V21" s="2"/>
      <c r="W21" s="8"/>
      <c r="X21" s="2"/>
      <c r="Y21" s="2"/>
      <c r="Z21" s="2"/>
      <c r="AA21" s="3"/>
    </row>
    <row r="22" spans="2:27" ht="10.5" customHeight="1" x14ac:dyDescent="0.55000000000000004">
      <c r="B22" s="375"/>
      <c r="C22" s="9"/>
      <c r="D22" s="2"/>
      <c r="E22" s="2"/>
      <c r="F22" s="5"/>
      <c r="G22" s="2"/>
      <c r="H22" s="6"/>
      <c r="I22" s="2"/>
      <c r="J22" s="2"/>
      <c r="K22" s="2"/>
      <c r="L22" s="5"/>
      <c r="M22" s="2"/>
      <c r="N22" s="2"/>
      <c r="O22" s="7"/>
      <c r="P22" s="2"/>
      <c r="Q22" s="2"/>
      <c r="R22" s="5"/>
      <c r="S22" s="2"/>
      <c r="T22" s="6"/>
      <c r="U22" s="2"/>
      <c r="V22" s="2"/>
      <c r="W22" s="8"/>
      <c r="X22" s="2"/>
      <c r="Y22" s="2"/>
      <c r="Z22" s="2"/>
      <c r="AA22" s="3"/>
    </row>
    <row r="23" spans="2:27" ht="15.75" customHeight="1" x14ac:dyDescent="0.55000000000000004">
      <c r="B23" s="375"/>
      <c r="C23" s="9"/>
      <c r="D23" s="2"/>
      <c r="E23" s="2"/>
      <c r="F23" s="5"/>
      <c r="G23" s="2"/>
      <c r="H23" s="6"/>
      <c r="I23" s="2"/>
      <c r="J23" s="2"/>
      <c r="K23" s="2"/>
      <c r="L23" s="5"/>
      <c r="M23" s="2"/>
      <c r="N23" s="2"/>
      <c r="O23" s="7"/>
      <c r="P23" s="2"/>
      <c r="Q23" s="2"/>
      <c r="R23" s="5"/>
      <c r="S23" s="2"/>
      <c r="T23" s="6"/>
      <c r="U23" s="2"/>
      <c r="V23" s="2"/>
      <c r="W23" s="8"/>
      <c r="X23" s="2"/>
      <c r="Y23" s="2"/>
      <c r="Z23" s="2"/>
      <c r="AA23" s="3"/>
    </row>
    <row r="24" spans="2:27" ht="10.5" customHeight="1" x14ac:dyDescent="0.55000000000000004">
      <c r="B24" s="375"/>
      <c r="C24" s="9"/>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375"/>
      <c r="C25" s="9"/>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375"/>
      <c r="C26" s="9"/>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x14ac:dyDescent="0.55000000000000004">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2"/>
      <c r="W30" s="8"/>
      <c r="X30" s="2"/>
      <c r="Y30" s="2"/>
      <c r="Z30" s="2"/>
      <c r="AA30" s="3"/>
    </row>
    <row r="31" spans="2:27" ht="15.75" customHeight="1" x14ac:dyDescent="0.55000000000000004">
      <c r="B31" s="375"/>
      <c r="C31" s="9"/>
      <c r="D31" s="2"/>
      <c r="E31" s="2"/>
      <c r="F31" s="5"/>
      <c r="G31" s="2"/>
      <c r="H31" s="6"/>
      <c r="I31" s="2"/>
      <c r="J31" s="2"/>
      <c r="K31" s="2"/>
      <c r="L31" s="5"/>
      <c r="M31" s="2"/>
      <c r="N31" s="2"/>
      <c r="O31" s="7"/>
      <c r="P31" s="2"/>
      <c r="Q31" s="2"/>
      <c r="R31" s="5"/>
      <c r="S31" s="2"/>
      <c r="T31" s="6"/>
      <c r="U31" s="2"/>
      <c r="V31" s="2"/>
      <c r="W31" s="8"/>
      <c r="X31" s="2"/>
      <c r="Y31" s="2"/>
      <c r="Z31" s="2"/>
      <c r="AA31" s="3"/>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2"/>
      <c r="W32" s="8"/>
      <c r="X32" s="2"/>
      <c r="Y32" s="2"/>
      <c r="Z32" s="2"/>
      <c r="AA32" s="3"/>
    </row>
    <row r="33" spans="2:27" ht="15.75" customHeight="1" thickBot="1" x14ac:dyDescent="0.6">
      <c r="B33" s="375"/>
      <c r="C33" s="9"/>
      <c r="D33" s="2"/>
      <c r="E33" s="2"/>
      <c r="F33" s="5"/>
      <c r="G33" s="2"/>
      <c r="H33" s="6"/>
      <c r="I33" s="2"/>
      <c r="J33" s="2"/>
      <c r="K33" s="2"/>
      <c r="L33" s="5"/>
      <c r="M33" s="2"/>
      <c r="N33" s="2"/>
      <c r="O33" s="7"/>
      <c r="P33" s="2"/>
      <c r="Q33" s="2"/>
      <c r="R33" s="5"/>
      <c r="S33" s="2"/>
      <c r="T33" s="6"/>
      <c r="U33" s="2"/>
      <c r="V33" s="2"/>
      <c r="W33" s="8"/>
      <c r="X33" s="2"/>
      <c r="Y33" s="2"/>
      <c r="Z33" s="2"/>
      <c r="AA33" s="3"/>
    </row>
    <row r="34" spans="2:27" ht="10.5" customHeight="1" x14ac:dyDescent="0.55000000000000004">
      <c r="B34" s="375"/>
      <c r="C34" s="9"/>
      <c r="D34" s="2"/>
      <c r="E34" s="2"/>
      <c r="F34" s="5"/>
      <c r="G34" s="2"/>
      <c r="H34" s="6"/>
      <c r="I34" s="2"/>
      <c r="J34" s="2"/>
      <c r="K34" s="2"/>
      <c r="L34" s="5"/>
      <c r="M34" s="2"/>
      <c r="N34" s="2"/>
      <c r="O34" s="7"/>
      <c r="P34" s="2"/>
      <c r="Q34" s="2"/>
      <c r="R34" s="5"/>
      <c r="S34" s="2"/>
      <c r="T34" s="6"/>
      <c r="U34" s="2"/>
      <c r="V34" s="390" t="s">
        <v>17</v>
      </c>
      <c r="W34" s="391"/>
      <c r="X34" s="391"/>
      <c r="Y34" s="391"/>
      <c r="Z34" s="392"/>
      <c r="AA34" s="3"/>
    </row>
    <row r="35" spans="2:27" ht="15.75" customHeight="1" x14ac:dyDescent="0.55000000000000004">
      <c r="B35" s="375"/>
      <c r="C35" s="9"/>
      <c r="D35" s="2"/>
      <c r="E35" s="2"/>
      <c r="F35" s="5"/>
      <c r="G35" s="2"/>
      <c r="H35" s="6"/>
      <c r="I35" s="2"/>
      <c r="J35" s="2"/>
      <c r="K35" s="2"/>
      <c r="L35" s="5"/>
      <c r="M35" s="2"/>
      <c r="N35" s="2"/>
      <c r="O35" s="7"/>
      <c r="P35" s="2"/>
      <c r="Q35" s="2"/>
      <c r="R35" s="5"/>
      <c r="S35" s="2"/>
      <c r="T35" s="6"/>
      <c r="U35" s="2"/>
      <c r="V35" s="393"/>
      <c r="W35" s="394"/>
      <c r="X35" s="394"/>
      <c r="Y35" s="394"/>
      <c r="Z35" s="395"/>
      <c r="AA35" s="3"/>
    </row>
    <row r="36" spans="2:27" ht="10.5" customHeight="1" x14ac:dyDescent="0.55000000000000004">
      <c r="B36" s="375"/>
      <c r="C36" s="9"/>
      <c r="D36" s="2"/>
      <c r="E36" s="2"/>
      <c r="F36" s="5"/>
      <c r="G36" s="2"/>
      <c r="H36" s="6"/>
      <c r="I36" s="2"/>
      <c r="J36" s="2"/>
      <c r="K36" s="2"/>
      <c r="L36" s="5"/>
      <c r="M36" s="2"/>
      <c r="N36" s="2"/>
      <c r="O36" s="7"/>
      <c r="P36" s="2"/>
      <c r="Q36" s="2"/>
      <c r="R36" s="5"/>
      <c r="S36" s="2"/>
      <c r="T36" s="6"/>
      <c r="U36" s="2"/>
      <c r="V36" s="348" t="s">
        <v>19</v>
      </c>
      <c r="W36" s="349"/>
      <c r="X36" s="349"/>
      <c r="Y36" s="349"/>
      <c r="Z36" s="350"/>
      <c r="AA36" s="208"/>
    </row>
    <row r="37" spans="2:27" ht="15.75" customHeight="1" x14ac:dyDescent="0.55000000000000004">
      <c r="B37" s="375"/>
      <c r="C37" s="9"/>
      <c r="D37" s="2"/>
      <c r="E37" s="2"/>
      <c r="F37" s="5"/>
      <c r="G37" s="2"/>
      <c r="H37" s="6"/>
      <c r="I37" s="2"/>
      <c r="J37" s="2"/>
      <c r="K37" s="2"/>
      <c r="L37" s="5"/>
      <c r="M37" s="2"/>
      <c r="N37" s="2"/>
      <c r="O37" s="7"/>
      <c r="P37" s="2"/>
      <c r="Q37" s="2"/>
      <c r="R37" s="5"/>
      <c r="S37" s="2"/>
      <c r="T37" s="6"/>
      <c r="U37" s="2"/>
      <c r="V37" s="351"/>
      <c r="W37" s="352"/>
      <c r="X37" s="352"/>
      <c r="Y37" s="352"/>
      <c r="Z37" s="353"/>
      <c r="AA37" s="208"/>
    </row>
    <row r="38" spans="2:27" ht="10.5" customHeight="1" thickBot="1" x14ac:dyDescent="0.6">
      <c r="B38" s="375"/>
      <c r="C38" s="9"/>
      <c r="D38" s="2"/>
      <c r="E38" s="2"/>
      <c r="F38" s="5"/>
      <c r="G38" s="2"/>
      <c r="H38" s="6"/>
      <c r="I38" s="2"/>
      <c r="J38" s="2"/>
      <c r="K38" s="2"/>
      <c r="L38" s="5"/>
      <c r="M38" s="2"/>
      <c r="N38" s="2"/>
      <c r="O38" s="7"/>
      <c r="P38" s="2"/>
      <c r="Q38" s="2"/>
      <c r="R38" s="5"/>
      <c r="S38" s="2"/>
      <c r="T38" s="6"/>
      <c r="U38" s="2"/>
      <c r="V38" s="354"/>
      <c r="W38" s="355"/>
      <c r="X38" s="355"/>
      <c r="Y38" s="355"/>
      <c r="Z38" s="356"/>
      <c r="AA38" s="208"/>
    </row>
    <row r="39" spans="2:27" ht="15.75" customHeight="1" thickTop="1" x14ac:dyDescent="0.55000000000000004">
      <c r="B39" s="375"/>
      <c r="C39" s="9"/>
      <c r="D39" s="2"/>
      <c r="E39" s="2"/>
      <c r="F39" s="5"/>
      <c r="G39" s="2"/>
      <c r="H39" s="6"/>
      <c r="I39" s="2"/>
      <c r="J39" s="2"/>
      <c r="K39" s="2"/>
      <c r="L39" s="5"/>
      <c r="M39" s="2"/>
      <c r="N39" s="2"/>
      <c r="O39" s="7"/>
      <c r="P39" s="2"/>
      <c r="Q39" s="2"/>
      <c r="R39" s="5"/>
      <c r="S39" s="2"/>
      <c r="T39" s="6"/>
      <c r="U39" s="2"/>
      <c r="V39" s="357" t="s">
        <v>18</v>
      </c>
      <c r="W39" s="358"/>
      <c r="X39" s="358"/>
      <c r="Y39" s="358"/>
      <c r="Z39" s="359"/>
      <c r="AA39" s="208"/>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492"/>
      <c r="W40" s="493"/>
      <c r="X40" s="493"/>
      <c r="Y40" s="493"/>
      <c r="Z40" s="494"/>
      <c r="AA40" s="208"/>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495" t="str">
        <f>IF(AA41=8,"","工学共通必修科目が不足しています")</f>
        <v>工学共通必修科目が不足しています</v>
      </c>
      <c r="W41" s="496"/>
      <c r="X41" s="496"/>
      <c r="Y41" s="496"/>
      <c r="Z41" s="499">
        <f>AA41/8</f>
        <v>0</v>
      </c>
      <c r="AA41" s="208">
        <f>COUNTIF(Q11,TRUE)*2+COUNTIF(W11:AA11,TRUE)*3</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497"/>
      <c r="W42" s="498"/>
      <c r="X42" s="498"/>
      <c r="Y42" s="498"/>
      <c r="Z42" s="472"/>
      <c r="AA42" s="208"/>
    </row>
    <row r="43" spans="2:27" ht="15.75" customHeight="1" x14ac:dyDescent="0.55000000000000004">
      <c r="B43" s="375"/>
      <c r="C43" s="94"/>
      <c r="D43" s="2"/>
      <c r="E43" s="2"/>
      <c r="F43" s="5"/>
      <c r="G43" s="2"/>
      <c r="H43" s="6"/>
      <c r="I43" s="2"/>
      <c r="J43" s="2"/>
      <c r="K43" s="2"/>
      <c r="L43" s="5"/>
      <c r="M43" s="2"/>
      <c r="N43" s="2"/>
      <c r="O43" s="7"/>
      <c r="P43" s="2"/>
      <c r="Q43" s="2"/>
      <c r="R43" s="5"/>
      <c r="S43" s="2"/>
      <c r="T43" s="6"/>
      <c r="U43" s="2"/>
      <c r="V43" s="2"/>
      <c r="W43" s="8"/>
      <c r="X43" s="2"/>
      <c r="Y43" s="2"/>
      <c r="Z43" s="2"/>
      <c r="AA43" s="208"/>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8">
    <mergeCell ref="O5:Q5"/>
    <mergeCell ref="R5:T5"/>
    <mergeCell ref="U5:W5"/>
    <mergeCell ref="X5:AA5"/>
    <mergeCell ref="B3:B5"/>
    <mergeCell ref="C3:AA3"/>
    <mergeCell ref="C4:H4"/>
    <mergeCell ref="I4:N4"/>
    <mergeCell ref="O4:T4"/>
    <mergeCell ref="U4:AA4"/>
    <mergeCell ref="C5:E5"/>
    <mergeCell ref="F5:H5"/>
    <mergeCell ref="I5:K5"/>
    <mergeCell ref="L5:N5"/>
    <mergeCell ref="Y7:Z7"/>
    <mergeCell ref="J13:R13"/>
    <mergeCell ref="S13:X13"/>
    <mergeCell ref="Y13:Z13"/>
    <mergeCell ref="P15:S15"/>
    <mergeCell ref="T15:X15"/>
    <mergeCell ref="Y15:Z15"/>
    <mergeCell ref="Y11:Z11"/>
    <mergeCell ref="V39:Z40"/>
    <mergeCell ref="V41:Y42"/>
    <mergeCell ref="Z41:Z42"/>
    <mergeCell ref="B8:B43"/>
    <mergeCell ref="V34:Z35"/>
    <mergeCell ref="V36:Z38"/>
  </mergeCells>
  <phoneticPr fontId="1"/>
  <dataValidations count="2">
    <dataValidation type="list" allowBlank="1" showInputMessage="1" showErrorMessage="1" sqref="Y13:Z13" xr:uid="{00000000-0002-0000-0500-000000000000}">
      <formula1>"0,1,2,3,4"</formula1>
    </dataValidation>
    <dataValidation type="list" allowBlank="1" showInputMessage="1" showErrorMessage="1" sqref="Y15:Z15" xr:uid="{00000000-0002-0000-0500-000001000000}">
      <formula1>"0,1,2,3"</formula1>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locked="0" defaultSize="0" autoFill="0" autoLine="0" autoPict="0">
                <anchor moveWithCells="1">
                  <from>
                    <xdr:col>21</xdr:col>
                    <xdr:colOff>12700</xdr:colOff>
                    <xdr:row>9</xdr:row>
                    <xdr:rowOff>107950</xdr:rowOff>
                  </from>
                  <to>
                    <xdr:col>21</xdr:col>
                    <xdr:colOff>203200</xdr:colOff>
                    <xdr:row>11</xdr:row>
                    <xdr:rowOff>19050</xdr:rowOff>
                  </to>
                </anchor>
              </controlPr>
            </control>
          </mc:Choice>
        </mc:AlternateContent>
        <mc:AlternateContent xmlns:mc="http://schemas.openxmlformats.org/markup-compatibility/2006">
          <mc:Choice Requires="x14">
            <control shapeId="6154" r:id="rId5" name="Check Box 10">
              <controlPr locked="0" defaultSize="0" autoFill="0" autoLine="0" autoPict="0">
                <anchor moveWithCells="1">
                  <from>
                    <xdr:col>24</xdr:col>
                    <xdr:colOff>12700</xdr:colOff>
                    <xdr:row>9</xdr:row>
                    <xdr:rowOff>107950</xdr:rowOff>
                  </from>
                  <to>
                    <xdr:col>24</xdr:col>
                    <xdr:colOff>203200</xdr:colOff>
                    <xdr:row>11</xdr:row>
                    <xdr:rowOff>19050</xdr:rowOff>
                  </to>
                </anchor>
              </controlPr>
            </control>
          </mc:Choice>
        </mc:AlternateContent>
        <mc:AlternateContent xmlns:mc="http://schemas.openxmlformats.org/markup-compatibility/2006">
          <mc:Choice Requires="x14">
            <control shapeId="6155" r:id="rId6" name="Check Box 11">
              <controlPr locked="0" defaultSize="0" autoFill="0" autoLine="0" autoPict="0">
                <anchor moveWithCells="1">
                  <from>
                    <xdr:col>15</xdr:col>
                    <xdr:colOff>12700</xdr:colOff>
                    <xdr:row>9</xdr:row>
                    <xdr:rowOff>107950</xdr:rowOff>
                  </from>
                  <to>
                    <xdr:col>15</xdr:col>
                    <xdr:colOff>203200</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46"/>
  <sheetViews>
    <sheetView showGridLines="0" topLeftCell="A2" zoomScale="82" zoomScaleNormal="82" workbookViewId="0">
      <selection activeCell="S14" sqref="S14"/>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96" t="s">
        <v>8</v>
      </c>
      <c r="C3" s="399" t="s">
        <v>1</v>
      </c>
      <c r="D3" s="399"/>
      <c r="E3" s="399"/>
      <c r="F3" s="399"/>
      <c r="G3" s="399"/>
      <c r="H3" s="399"/>
      <c r="I3" s="399"/>
      <c r="J3" s="399"/>
      <c r="K3" s="399"/>
      <c r="L3" s="399"/>
      <c r="M3" s="399"/>
      <c r="N3" s="399"/>
      <c r="O3" s="399"/>
      <c r="P3" s="399"/>
      <c r="Q3" s="399"/>
      <c r="R3" s="399"/>
      <c r="S3" s="399"/>
      <c r="T3" s="399"/>
      <c r="U3" s="399"/>
      <c r="V3" s="399"/>
      <c r="W3" s="399"/>
      <c r="X3" s="399"/>
      <c r="Y3" s="399"/>
      <c r="Z3" s="399"/>
      <c r="AA3" s="400"/>
    </row>
    <row r="4" spans="2:27" ht="16.5" customHeight="1" x14ac:dyDescent="0.55000000000000004">
      <c r="B4" s="397"/>
      <c r="C4" s="401" t="s">
        <v>2</v>
      </c>
      <c r="D4" s="402"/>
      <c r="E4" s="402"/>
      <c r="F4" s="402"/>
      <c r="G4" s="402"/>
      <c r="H4" s="402"/>
      <c r="I4" s="402" t="s">
        <v>3</v>
      </c>
      <c r="J4" s="402"/>
      <c r="K4" s="402"/>
      <c r="L4" s="402"/>
      <c r="M4" s="402"/>
      <c r="N4" s="402"/>
      <c r="O4" s="402" t="s">
        <v>4</v>
      </c>
      <c r="P4" s="402"/>
      <c r="Q4" s="402"/>
      <c r="R4" s="402"/>
      <c r="S4" s="402"/>
      <c r="T4" s="402"/>
      <c r="U4" s="402" t="s">
        <v>5</v>
      </c>
      <c r="V4" s="402"/>
      <c r="W4" s="402"/>
      <c r="X4" s="402"/>
      <c r="Y4" s="402"/>
      <c r="Z4" s="402"/>
      <c r="AA4" s="403"/>
    </row>
    <row r="5" spans="2:27" ht="16.5" customHeight="1" thickBot="1" x14ac:dyDescent="0.6">
      <c r="B5" s="398"/>
      <c r="C5" s="404" t="s">
        <v>6</v>
      </c>
      <c r="D5" s="405"/>
      <c r="E5" s="405"/>
      <c r="F5" s="406" t="s">
        <v>7</v>
      </c>
      <c r="G5" s="405"/>
      <c r="H5" s="407"/>
      <c r="I5" s="405" t="s">
        <v>6</v>
      </c>
      <c r="J5" s="405"/>
      <c r="K5" s="405"/>
      <c r="L5" s="406" t="s">
        <v>7</v>
      </c>
      <c r="M5" s="405"/>
      <c r="N5" s="405"/>
      <c r="O5" s="408" t="s">
        <v>6</v>
      </c>
      <c r="P5" s="405"/>
      <c r="Q5" s="405"/>
      <c r="R5" s="406" t="s">
        <v>7</v>
      </c>
      <c r="S5" s="405"/>
      <c r="T5" s="407"/>
      <c r="U5" s="405" t="s">
        <v>6</v>
      </c>
      <c r="V5" s="405"/>
      <c r="W5" s="409"/>
      <c r="X5" s="405" t="s">
        <v>7</v>
      </c>
      <c r="Y5" s="405"/>
      <c r="Z5" s="405"/>
      <c r="AA5" s="410"/>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375" t="s">
        <v>294</v>
      </c>
      <c r="C7" s="9"/>
      <c r="D7" s="2"/>
      <c r="E7" s="2"/>
      <c r="F7" s="5"/>
      <c r="G7" s="2"/>
      <c r="H7" s="6"/>
      <c r="I7" s="2"/>
      <c r="J7" s="2"/>
      <c r="K7" s="2"/>
      <c r="L7" s="5"/>
      <c r="M7" s="2"/>
      <c r="N7" s="2"/>
      <c r="O7" s="7"/>
      <c r="P7" s="2"/>
      <c r="Q7" s="2"/>
      <c r="R7" s="5"/>
      <c r="S7" s="2"/>
      <c r="T7" s="6"/>
      <c r="U7" s="2"/>
      <c r="V7" s="33" t="s">
        <v>59</v>
      </c>
      <c r="W7" s="38"/>
      <c r="X7" s="37"/>
      <c r="Y7" s="475" t="s">
        <v>60</v>
      </c>
      <c r="Z7" s="476"/>
      <c r="AA7" s="3"/>
    </row>
    <row r="8" spans="2:27" ht="10.5" customHeight="1" x14ac:dyDescent="0.55000000000000004">
      <c r="B8" s="375"/>
      <c r="C8" s="9"/>
      <c r="D8" s="2"/>
      <c r="E8" s="2"/>
      <c r="F8" s="5"/>
      <c r="G8" s="2"/>
      <c r="H8" s="6"/>
      <c r="I8" s="2"/>
      <c r="J8" s="2"/>
      <c r="K8" s="2"/>
      <c r="L8" s="5"/>
      <c r="M8" s="2"/>
      <c r="N8" s="2"/>
      <c r="O8" s="7"/>
      <c r="P8" s="2"/>
      <c r="Q8" s="2"/>
      <c r="R8" s="5"/>
      <c r="S8" s="2"/>
      <c r="T8" s="6"/>
      <c r="U8" s="2"/>
      <c r="V8" s="2"/>
      <c r="W8" s="8"/>
      <c r="X8" s="2"/>
      <c r="Y8" s="2"/>
      <c r="Z8" s="2"/>
      <c r="AA8" s="3"/>
    </row>
    <row r="9" spans="2:27" ht="15.75" customHeight="1" x14ac:dyDescent="0.55000000000000004">
      <c r="B9" s="375"/>
      <c r="C9" s="9"/>
      <c r="D9" s="2"/>
      <c r="E9" s="2"/>
      <c r="F9" s="5"/>
      <c r="G9" s="2"/>
      <c r="H9" s="6"/>
      <c r="I9" s="2"/>
      <c r="J9" s="2"/>
      <c r="K9" s="2"/>
      <c r="L9" s="5"/>
      <c r="M9" s="2"/>
      <c r="N9" s="2"/>
      <c r="O9" s="7"/>
      <c r="P9" s="2"/>
      <c r="Q9" s="2"/>
      <c r="R9" s="5"/>
      <c r="S9" s="2"/>
      <c r="T9" s="6"/>
      <c r="U9" s="2"/>
      <c r="V9" s="95" t="s">
        <v>61</v>
      </c>
      <c r="W9" s="8"/>
      <c r="X9" s="2"/>
      <c r="Y9" s="2"/>
      <c r="Z9" s="2"/>
      <c r="AA9" s="3"/>
    </row>
    <row r="10" spans="2:27" ht="10.5" customHeight="1" x14ac:dyDescent="0.55000000000000004">
      <c r="B10" s="375"/>
      <c r="C10" s="9"/>
      <c r="D10" s="2"/>
      <c r="E10" s="2"/>
      <c r="F10" s="5"/>
      <c r="G10" s="2"/>
      <c r="H10" s="6"/>
      <c r="I10" s="2"/>
      <c r="J10" s="2"/>
      <c r="K10" s="2"/>
      <c r="L10" s="5"/>
      <c r="M10" s="2"/>
      <c r="N10" s="2"/>
      <c r="O10" s="7"/>
      <c r="P10" s="2"/>
      <c r="Q10" s="2"/>
      <c r="R10" s="5"/>
      <c r="S10" s="2"/>
      <c r="T10" s="6"/>
      <c r="U10" s="2"/>
      <c r="V10" s="2"/>
      <c r="W10" s="8"/>
      <c r="X10" s="2"/>
      <c r="Y10" s="2"/>
      <c r="Z10" s="2"/>
      <c r="AA10" s="3"/>
    </row>
    <row r="11" spans="2:27" ht="15.75" customHeight="1" x14ac:dyDescent="0.55000000000000004">
      <c r="B11" s="375"/>
      <c r="C11" s="9"/>
      <c r="D11" s="2"/>
      <c r="E11" s="2"/>
      <c r="F11" s="5"/>
      <c r="G11" s="2"/>
      <c r="H11" s="6"/>
      <c r="I11" s="2"/>
      <c r="J11" s="2"/>
      <c r="K11" s="2"/>
      <c r="L11" s="5"/>
      <c r="M11" s="2"/>
      <c r="N11" s="2"/>
      <c r="O11" s="7"/>
      <c r="P11" s="2"/>
      <c r="Q11" s="2"/>
      <c r="R11" s="5"/>
      <c r="S11" s="2"/>
      <c r="T11" s="6"/>
      <c r="U11" s="2"/>
      <c r="V11" s="2"/>
      <c r="W11" s="8"/>
      <c r="X11" s="2"/>
      <c r="Y11" s="2"/>
      <c r="Z11" s="2"/>
      <c r="AA11" s="3"/>
    </row>
    <row r="12" spans="2:27" ht="10.5" customHeight="1" x14ac:dyDescent="0.55000000000000004">
      <c r="B12" s="375"/>
      <c r="C12" s="9"/>
      <c r="D12" s="2"/>
      <c r="E12" s="2"/>
      <c r="F12" s="5"/>
      <c r="G12" s="2"/>
      <c r="H12" s="6"/>
      <c r="I12" s="2"/>
      <c r="J12" s="2"/>
      <c r="K12" s="2"/>
      <c r="L12" s="5"/>
      <c r="M12" s="2"/>
      <c r="N12" s="2"/>
      <c r="O12" s="7"/>
      <c r="P12" s="2"/>
      <c r="Q12" s="2"/>
      <c r="R12" s="5"/>
      <c r="S12" s="2"/>
      <c r="T12" s="6"/>
      <c r="U12" s="2"/>
      <c r="V12" s="2"/>
      <c r="W12" s="8"/>
      <c r="X12" s="2"/>
      <c r="Y12" s="2"/>
      <c r="Z12" s="2"/>
      <c r="AA12" s="3"/>
    </row>
    <row r="13" spans="2:27" ht="15.75" customHeight="1" x14ac:dyDescent="0.55000000000000004">
      <c r="B13" s="375"/>
      <c r="C13" s="9"/>
      <c r="D13" s="2"/>
      <c r="E13" s="2"/>
      <c r="F13" s="5"/>
      <c r="G13" s="2"/>
      <c r="H13" s="6"/>
      <c r="I13" s="2"/>
      <c r="J13" s="2"/>
      <c r="K13" s="2"/>
      <c r="L13" s="5"/>
      <c r="M13" s="2"/>
      <c r="N13" s="2"/>
      <c r="O13" s="7"/>
      <c r="P13" s="2"/>
      <c r="Q13" s="2"/>
      <c r="R13" s="5"/>
      <c r="S13" s="92" t="s">
        <v>344</v>
      </c>
      <c r="T13" s="291" t="b">
        <f>'（D)'!T19</f>
        <v>0</v>
      </c>
      <c r="U13" s="2"/>
      <c r="V13" s="92" t="s">
        <v>137</v>
      </c>
      <c r="W13" s="289" t="b">
        <f>'（D)'!W17</f>
        <v>0</v>
      </c>
      <c r="X13" s="2"/>
      <c r="Y13" s="477" t="s">
        <v>138</v>
      </c>
      <c r="Z13" s="478"/>
      <c r="AA13" s="287" t="b">
        <f>'（D)'!AA17</f>
        <v>0</v>
      </c>
    </row>
    <row r="14" spans="2:27" ht="10.5" customHeight="1" x14ac:dyDescent="0.55000000000000004">
      <c r="B14" s="375"/>
      <c r="C14" s="9"/>
      <c r="D14" s="2"/>
      <c r="E14" s="2"/>
      <c r="F14" s="5"/>
      <c r="G14" s="2"/>
      <c r="H14" s="6"/>
      <c r="I14" s="2"/>
      <c r="J14" s="2"/>
      <c r="K14" s="2"/>
      <c r="L14" s="5"/>
      <c r="M14" s="2"/>
      <c r="N14" s="2"/>
      <c r="O14" s="7"/>
      <c r="P14" s="2"/>
      <c r="Q14" s="2"/>
      <c r="R14" s="5"/>
      <c r="S14" s="2"/>
      <c r="T14" s="6"/>
      <c r="U14" s="2"/>
      <c r="V14" s="2"/>
      <c r="W14" s="289"/>
      <c r="X14" s="2"/>
      <c r="Y14" s="2"/>
      <c r="Z14" s="2"/>
      <c r="AA14" s="287"/>
    </row>
    <row r="15" spans="2:27" ht="15.75" customHeight="1" x14ac:dyDescent="0.55000000000000004">
      <c r="B15" s="375"/>
      <c r="C15" s="9"/>
      <c r="D15" s="2"/>
      <c r="E15" s="2"/>
      <c r="F15" s="5"/>
      <c r="G15" s="2"/>
      <c r="H15" s="6"/>
      <c r="I15" s="2"/>
      <c r="J15" s="2"/>
      <c r="K15" s="2"/>
      <c r="L15" s="5"/>
      <c r="M15" s="2"/>
      <c r="N15" s="2"/>
      <c r="O15" s="7"/>
      <c r="P15" s="2"/>
      <c r="Q15" s="2"/>
      <c r="R15" s="5"/>
      <c r="S15" s="2"/>
      <c r="T15" s="6"/>
      <c r="U15" s="2"/>
      <c r="V15" s="92" t="s">
        <v>139</v>
      </c>
      <c r="W15" s="289" t="b">
        <f>'（D)'!W19</f>
        <v>0</v>
      </c>
      <c r="X15" s="2"/>
      <c r="Y15" s="477" t="s">
        <v>140</v>
      </c>
      <c r="Z15" s="478"/>
      <c r="AA15" s="287" t="b">
        <f>'（D)'!AA19</f>
        <v>0</v>
      </c>
    </row>
    <row r="16" spans="2:27" ht="10.5" customHeight="1" x14ac:dyDescent="0.55000000000000004">
      <c r="B16" s="375"/>
      <c r="C16" s="9"/>
      <c r="D16" s="2"/>
      <c r="E16" s="2"/>
      <c r="F16" s="5"/>
      <c r="G16" s="2"/>
      <c r="H16" s="6"/>
      <c r="I16" s="2"/>
      <c r="J16" s="2"/>
      <c r="K16" s="2"/>
      <c r="L16" s="5"/>
      <c r="M16" s="2"/>
      <c r="N16" s="2"/>
      <c r="O16" s="7"/>
      <c r="P16" s="2"/>
      <c r="Q16" s="2"/>
      <c r="R16" s="5"/>
      <c r="S16" s="2"/>
      <c r="T16" s="6"/>
      <c r="U16" s="2"/>
      <c r="V16" s="2"/>
      <c r="W16" s="289"/>
      <c r="X16" s="2"/>
      <c r="Y16" s="2"/>
      <c r="Z16" s="2"/>
      <c r="AA16" s="287"/>
    </row>
    <row r="17" spans="2:27" ht="15.75" customHeight="1" x14ac:dyDescent="0.55000000000000004">
      <c r="B17" s="375"/>
      <c r="C17" s="9"/>
      <c r="D17" s="2"/>
      <c r="E17" s="2"/>
      <c r="F17" s="5"/>
      <c r="G17" s="2"/>
      <c r="H17" s="6"/>
      <c r="I17" s="2"/>
      <c r="J17" s="2"/>
      <c r="K17" s="2"/>
      <c r="L17" s="5"/>
      <c r="M17" s="93" t="s">
        <v>142</v>
      </c>
      <c r="N17" s="290" t="b">
        <f>'（D)'!N21</f>
        <v>0</v>
      </c>
      <c r="O17" s="7"/>
      <c r="P17" s="93" t="s">
        <v>143</v>
      </c>
      <c r="Q17" s="290" t="b">
        <f>'（D)'!Q21</f>
        <v>0</v>
      </c>
      <c r="R17" s="5"/>
      <c r="S17" s="2"/>
      <c r="T17" s="6"/>
      <c r="U17" s="2"/>
      <c r="V17" s="195" t="s">
        <v>144</v>
      </c>
      <c r="W17" s="289" t="b">
        <f>'（D)'!$W$21</f>
        <v>0</v>
      </c>
      <c r="X17" s="2"/>
      <c r="Y17" s="2"/>
      <c r="Z17" s="2"/>
      <c r="AA17" s="287"/>
    </row>
    <row r="18" spans="2:27" ht="10.5" customHeight="1" x14ac:dyDescent="0.55000000000000004">
      <c r="B18" s="375"/>
      <c r="C18" s="9"/>
      <c r="D18" s="2"/>
      <c r="E18" s="2"/>
      <c r="F18" s="5"/>
      <c r="G18" s="2"/>
      <c r="H18" s="6"/>
      <c r="I18" s="2"/>
      <c r="J18" s="2"/>
      <c r="K18" s="2"/>
      <c r="L18" s="5"/>
      <c r="M18" s="2"/>
      <c r="N18" s="2"/>
      <c r="O18" s="7"/>
      <c r="P18" s="2"/>
      <c r="Q18" s="2"/>
      <c r="R18" s="5"/>
      <c r="S18" s="2"/>
      <c r="T18" s="6"/>
      <c r="U18" s="2"/>
      <c r="V18" s="2"/>
      <c r="W18" s="289"/>
      <c r="X18" s="2"/>
      <c r="Y18" s="2"/>
      <c r="Z18" s="2"/>
      <c r="AA18" s="287"/>
    </row>
    <row r="19" spans="2:27" ht="15.75" customHeight="1" x14ac:dyDescent="0.55000000000000004">
      <c r="B19" s="375"/>
      <c r="C19" s="9"/>
      <c r="D19" s="2"/>
      <c r="E19" s="2"/>
      <c r="F19" s="5"/>
      <c r="G19" s="2"/>
      <c r="H19" s="6"/>
      <c r="I19" s="2"/>
      <c r="J19" s="2"/>
      <c r="K19" s="2"/>
      <c r="L19" s="5"/>
      <c r="M19" s="2"/>
      <c r="N19" s="2"/>
      <c r="O19" s="7"/>
      <c r="P19" s="2"/>
      <c r="Q19" s="2"/>
      <c r="R19" s="5"/>
      <c r="S19" s="2"/>
      <c r="T19" s="6"/>
      <c r="U19" s="2"/>
      <c r="V19" s="93" t="s">
        <v>145</v>
      </c>
      <c r="W19" s="289" t="b">
        <f>'（D)'!$W$23</f>
        <v>0</v>
      </c>
      <c r="X19" s="2"/>
      <c r="Y19" s="2"/>
      <c r="Z19" s="2"/>
      <c r="AA19" s="287"/>
    </row>
    <row r="20" spans="2:27" ht="10.5" customHeight="1" x14ac:dyDescent="0.55000000000000004">
      <c r="B20" s="375"/>
      <c r="C20" s="9"/>
      <c r="D20" s="2"/>
      <c r="E20" s="2"/>
      <c r="F20" s="5"/>
      <c r="G20" s="2"/>
      <c r="H20" s="6"/>
      <c r="I20" s="2"/>
      <c r="J20" s="2"/>
      <c r="K20" s="2"/>
      <c r="L20" s="5"/>
      <c r="M20" s="2"/>
      <c r="N20" s="2"/>
      <c r="O20" s="7"/>
      <c r="P20" s="2"/>
      <c r="Q20" s="2"/>
      <c r="R20" s="5"/>
      <c r="S20" s="2"/>
      <c r="T20" s="6"/>
      <c r="U20" s="2"/>
      <c r="V20" s="2"/>
      <c r="W20" s="8"/>
      <c r="X20" s="2"/>
      <c r="Y20" s="2"/>
      <c r="Z20" s="2"/>
      <c r="AA20" s="287"/>
    </row>
    <row r="21" spans="2:27" ht="15.75" customHeight="1" x14ac:dyDescent="0.55000000000000004">
      <c r="B21" s="375"/>
      <c r="C21" s="9"/>
      <c r="D21" s="467" t="s">
        <v>141</v>
      </c>
      <c r="E21" s="468"/>
      <c r="F21" s="468"/>
      <c r="G21" s="468"/>
      <c r="H21" s="468"/>
      <c r="I21" s="468"/>
      <c r="J21" s="468"/>
      <c r="K21" s="468"/>
      <c r="L21" s="468"/>
      <c r="M21" s="468"/>
      <c r="N21" s="468"/>
      <c r="O21" s="468"/>
      <c r="P21" s="468"/>
      <c r="Q21" s="468"/>
      <c r="R21" s="468"/>
      <c r="S21" s="468"/>
      <c r="T21" s="468"/>
      <c r="U21" s="468"/>
      <c r="V21" s="468"/>
      <c r="W21" s="468"/>
      <c r="X21" s="468"/>
      <c r="Y21" s="468"/>
      <c r="Z21" s="469"/>
      <c r="AA21" s="287" t="b">
        <f>'（D)'!AA15</f>
        <v>0</v>
      </c>
    </row>
    <row r="22" spans="2:27" ht="10.5" customHeight="1" x14ac:dyDescent="0.55000000000000004">
      <c r="B22" s="375"/>
      <c r="C22" s="9"/>
      <c r="D22" s="2"/>
      <c r="E22" s="2"/>
      <c r="F22" s="5"/>
      <c r="G22" s="2"/>
      <c r="H22" s="6"/>
      <c r="I22" s="2"/>
      <c r="J22" s="2"/>
      <c r="K22" s="2"/>
      <c r="L22" s="5"/>
      <c r="M22" s="2"/>
      <c r="N22" s="2"/>
      <c r="O22" s="7"/>
      <c r="P22" s="2"/>
      <c r="Q22" s="2"/>
      <c r="R22" s="5"/>
      <c r="S22" s="2"/>
      <c r="T22" s="6"/>
      <c r="U22" s="2"/>
      <c r="V22" s="2"/>
      <c r="W22" s="8"/>
      <c r="X22" s="2"/>
      <c r="Y22" s="2"/>
      <c r="Z22" s="2"/>
      <c r="AA22" s="3"/>
    </row>
    <row r="23" spans="2:27" ht="15.75" customHeight="1" x14ac:dyDescent="0.55000000000000004">
      <c r="B23" s="375"/>
      <c r="C23" s="9"/>
      <c r="D23" s="2"/>
      <c r="E23" s="2"/>
      <c r="F23" s="5"/>
      <c r="G23" s="2"/>
      <c r="H23" s="6"/>
      <c r="I23" s="2"/>
      <c r="J23" s="2"/>
      <c r="K23" s="2"/>
      <c r="L23" s="5"/>
      <c r="M23" s="2"/>
      <c r="N23" s="2"/>
      <c r="O23" s="7"/>
      <c r="P23" s="2"/>
      <c r="Q23" s="2"/>
      <c r="R23" s="5"/>
      <c r="S23" s="2"/>
      <c r="T23" s="6"/>
      <c r="U23" s="2"/>
      <c r="V23" s="2"/>
      <c r="W23" s="8"/>
      <c r="X23" s="2"/>
      <c r="Y23" s="2"/>
      <c r="Z23" s="2"/>
      <c r="AA23" s="3"/>
    </row>
    <row r="24" spans="2:27" ht="10.5" customHeight="1" x14ac:dyDescent="0.55000000000000004">
      <c r="B24" s="375"/>
      <c r="C24" s="9"/>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375"/>
      <c r="C25" s="9"/>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375"/>
      <c r="C26" s="9"/>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x14ac:dyDescent="0.55000000000000004">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2"/>
      <c r="W30" s="8"/>
      <c r="X30" s="2"/>
      <c r="Y30" s="2"/>
      <c r="Z30" s="2"/>
      <c r="AA30" s="3"/>
    </row>
    <row r="31" spans="2:27" ht="15.75" customHeight="1" thickBot="1" x14ac:dyDescent="0.6">
      <c r="B31" s="375"/>
      <c r="C31" s="9"/>
      <c r="D31" s="2"/>
      <c r="E31" s="2"/>
      <c r="F31" s="5"/>
      <c r="G31" s="2"/>
      <c r="H31" s="6"/>
      <c r="I31" s="2"/>
      <c r="J31" s="2"/>
      <c r="K31" s="2"/>
      <c r="L31" s="5"/>
      <c r="M31" s="2"/>
      <c r="N31" s="2"/>
      <c r="O31" s="7"/>
      <c r="P31" s="2"/>
      <c r="Q31" s="2"/>
      <c r="R31" s="5"/>
      <c r="S31" s="2"/>
      <c r="T31" s="6"/>
      <c r="U31" s="2"/>
      <c r="V31" s="2"/>
      <c r="W31" s="8"/>
      <c r="X31" s="2"/>
      <c r="Y31" s="2"/>
      <c r="Z31" s="2"/>
      <c r="AA31" s="3"/>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390" t="s">
        <v>17</v>
      </c>
      <c r="W32" s="391"/>
      <c r="X32" s="391"/>
      <c r="Y32" s="391"/>
      <c r="Z32" s="392"/>
      <c r="AA32" s="3"/>
    </row>
    <row r="33" spans="2:27" ht="15.75" customHeight="1" x14ac:dyDescent="0.55000000000000004">
      <c r="B33" s="375"/>
      <c r="C33" s="9"/>
      <c r="D33" s="2"/>
      <c r="E33" s="2"/>
      <c r="F33" s="5"/>
      <c r="G33" s="2"/>
      <c r="H33" s="6"/>
      <c r="I33" s="2"/>
      <c r="J33" s="2"/>
      <c r="K33" s="2"/>
      <c r="L33" s="5"/>
      <c r="M33" s="2"/>
      <c r="N33" s="2"/>
      <c r="O33" s="7"/>
      <c r="P33" s="2"/>
      <c r="Q33" s="2"/>
      <c r="R33" s="5"/>
      <c r="S33" s="2"/>
      <c r="T33" s="6"/>
      <c r="U33" s="2"/>
      <c r="V33" s="393"/>
      <c r="W33" s="394"/>
      <c r="X33" s="394"/>
      <c r="Y33" s="394"/>
      <c r="Z33" s="395"/>
      <c r="AA33" s="3"/>
    </row>
    <row r="34" spans="2:27" ht="10.5" customHeight="1" x14ac:dyDescent="0.55000000000000004">
      <c r="B34" s="375"/>
      <c r="C34" s="9"/>
      <c r="D34" s="2"/>
      <c r="E34" s="2"/>
      <c r="F34" s="5"/>
      <c r="G34" s="2"/>
      <c r="H34" s="6"/>
      <c r="I34" s="2"/>
      <c r="J34" s="2"/>
      <c r="K34" s="2"/>
      <c r="L34" s="5"/>
      <c r="M34" s="2"/>
      <c r="N34" s="2"/>
      <c r="O34" s="7"/>
      <c r="P34" s="2"/>
      <c r="Q34" s="2"/>
      <c r="R34" s="5"/>
      <c r="S34" s="2"/>
      <c r="T34" s="6"/>
      <c r="U34" s="2"/>
      <c r="V34" s="348" t="s">
        <v>19</v>
      </c>
      <c r="W34" s="349"/>
      <c r="X34" s="349"/>
      <c r="Y34" s="349"/>
      <c r="Z34" s="350"/>
      <c r="AA34" s="3"/>
    </row>
    <row r="35" spans="2:27" ht="15.75" customHeight="1" x14ac:dyDescent="0.55000000000000004">
      <c r="B35" s="375"/>
      <c r="C35" s="9"/>
      <c r="D35" s="2"/>
      <c r="E35" s="2"/>
      <c r="F35" s="5"/>
      <c r="G35" s="2"/>
      <c r="H35" s="6"/>
      <c r="I35" s="2"/>
      <c r="J35" s="2"/>
      <c r="K35" s="2"/>
      <c r="L35" s="5"/>
      <c r="M35" s="2"/>
      <c r="N35" s="2"/>
      <c r="O35" s="7"/>
      <c r="P35" s="2"/>
      <c r="Q35" s="2"/>
      <c r="R35" s="5"/>
      <c r="S35" s="2"/>
      <c r="T35" s="6"/>
      <c r="U35" s="2"/>
      <c r="V35" s="351"/>
      <c r="W35" s="352"/>
      <c r="X35" s="352"/>
      <c r="Y35" s="352"/>
      <c r="Z35" s="353"/>
      <c r="AA35" s="3"/>
    </row>
    <row r="36" spans="2:27" ht="10.5" customHeight="1" thickBot="1" x14ac:dyDescent="0.6">
      <c r="B36" s="375"/>
      <c r="C36" s="9"/>
      <c r="D36" s="2"/>
      <c r="E36" s="2"/>
      <c r="F36" s="5"/>
      <c r="G36" s="2"/>
      <c r="H36" s="6"/>
      <c r="I36" s="2"/>
      <c r="J36" s="2"/>
      <c r="K36" s="2"/>
      <c r="L36" s="5"/>
      <c r="M36" s="2"/>
      <c r="N36" s="2"/>
      <c r="O36" s="7"/>
      <c r="P36" s="2"/>
      <c r="Q36" s="2"/>
      <c r="R36" s="5"/>
      <c r="S36" s="2"/>
      <c r="T36" s="6"/>
      <c r="U36" s="2"/>
      <c r="V36" s="354"/>
      <c r="W36" s="355"/>
      <c r="X36" s="355"/>
      <c r="Y36" s="355"/>
      <c r="Z36" s="356"/>
      <c r="AA36" s="3"/>
    </row>
    <row r="37" spans="2:27" ht="15.75" customHeight="1" thickTop="1" x14ac:dyDescent="0.55000000000000004">
      <c r="B37" s="375"/>
      <c r="C37" s="9"/>
      <c r="D37" s="2"/>
      <c r="E37" s="2"/>
      <c r="F37" s="5"/>
      <c r="G37" s="2"/>
      <c r="H37" s="6"/>
      <c r="I37" s="2"/>
      <c r="J37" s="2"/>
      <c r="K37" s="2"/>
      <c r="L37" s="5"/>
      <c r="M37" s="2"/>
      <c r="N37" s="2"/>
      <c r="O37" s="7"/>
      <c r="P37" s="2"/>
      <c r="Q37" s="2"/>
      <c r="R37" s="5"/>
      <c r="S37" s="2"/>
      <c r="T37" s="6"/>
      <c r="U37" s="2"/>
      <c r="V37" s="357" t="s">
        <v>18</v>
      </c>
      <c r="W37" s="358"/>
      <c r="X37" s="358"/>
      <c r="Y37" s="358"/>
      <c r="Z37" s="359"/>
      <c r="AA37" s="208"/>
    </row>
    <row r="38" spans="2:27" ht="10.5" customHeight="1" x14ac:dyDescent="0.55000000000000004">
      <c r="B38" s="375"/>
      <c r="C38" s="9"/>
      <c r="D38" s="2"/>
      <c r="E38" s="2"/>
      <c r="F38" s="5"/>
      <c r="G38" s="2"/>
      <c r="H38" s="6"/>
      <c r="I38" s="2"/>
      <c r="J38" s="2"/>
      <c r="K38" s="2"/>
      <c r="L38" s="5"/>
      <c r="M38" s="2"/>
      <c r="N38" s="2"/>
      <c r="O38" s="7"/>
      <c r="P38" s="2"/>
      <c r="Q38" s="2"/>
      <c r="R38" s="5"/>
      <c r="S38" s="2"/>
      <c r="T38" s="6"/>
      <c r="U38" s="2"/>
      <c r="V38" s="360"/>
      <c r="W38" s="361"/>
      <c r="X38" s="361"/>
      <c r="Y38" s="361"/>
      <c r="Z38" s="362"/>
      <c r="AA38" s="208"/>
    </row>
    <row r="39" spans="2:27" ht="15.75" customHeight="1" x14ac:dyDescent="0.55000000000000004">
      <c r="B39" s="375"/>
      <c r="C39" s="9"/>
      <c r="D39" s="2"/>
      <c r="E39" s="2"/>
      <c r="F39" s="5"/>
      <c r="G39" s="2"/>
      <c r="H39" s="6"/>
      <c r="I39" s="2"/>
      <c r="J39" s="2"/>
      <c r="K39" s="2"/>
      <c r="L39" s="5"/>
      <c r="M39" s="2"/>
      <c r="N39" s="2"/>
      <c r="O39" s="7"/>
      <c r="P39" s="2"/>
      <c r="Q39" s="2"/>
      <c r="R39" s="5"/>
      <c r="S39" s="2"/>
      <c r="T39" s="6"/>
      <c r="U39" s="2"/>
      <c r="V39" s="488" t="str">
        <f>IF(AA39=10,"","工学共通必修科目が不足しています")</f>
        <v>工学共通必修科目が不足しています</v>
      </c>
      <c r="W39" s="489"/>
      <c r="X39" s="489"/>
      <c r="Y39" s="490"/>
      <c r="Z39" s="428">
        <f>Z43/16</f>
        <v>0</v>
      </c>
      <c r="AA39" s="208">
        <f>COUNTIF(T13,TRUE)*2+COUNTIF(W13:AA13,TRUE)*1+COUNTIF(W15:AA15,TRUE)*3</f>
        <v>0</v>
      </c>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479"/>
      <c r="W40" s="480"/>
      <c r="X40" s="480"/>
      <c r="Y40" s="481"/>
      <c r="Z40" s="429"/>
      <c r="AA40" s="208"/>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479" t="str">
        <f>IF(AA42=6,"","コース専門必修科目が不足しています")</f>
        <v>コース専門必修科目が不足しています</v>
      </c>
      <c r="W41" s="480"/>
      <c r="X41" s="480"/>
      <c r="Y41" s="481"/>
      <c r="Z41" s="429"/>
      <c r="AA41" s="208">
        <f>COUNTIF(N17:W19,TRUE)*2</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507"/>
      <c r="W42" s="508"/>
      <c r="X42" s="508"/>
      <c r="Y42" s="509"/>
      <c r="Z42" s="430"/>
      <c r="AA42" s="208">
        <f>IF(AA41&gt;=6,6,AA41)</f>
        <v>0</v>
      </c>
    </row>
    <row r="43" spans="2:27" ht="15.75" customHeight="1" x14ac:dyDescent="0.55000000000000004">
      <c r="B43" s="375"/>
      <c r="C43" s="94"/>
      <c r="D43" s="2"/>
      <c r="E43" s="2"/>
      <c r="F43" s="5"/>
      <c r="G43" s="2"/>
      <c r="H43" s="6"/>
      <c r="I43" s="2"/>
      <c r="J43" s="2"/>
      <c r="K43" s="2"/>
      <c r="L43" s="5"/>
      <c r="M43" s="2"/>
      <c r="N43" s="2"/>
      <c r="O43" s="7"/>
      <c r="P43" s="2"/>
      <c r="Q43" s="2"/>
      <c r="R43" s="5"/>
      <c r="S43" s="2"/>
      <c r="T43" s="6"/>
      <c r="U43" s="2"/>
      <c r="V43" s="2"/>
      <c r="W43" s="8"/>
      <c r="X43" s="2"/>
      <c r="Y43" s="2"/>
      <c r="Z43" s="252">
        <f>SUM(AA39,AA42)</f>
        <v>0</v>
      </c>
      <c r="AA43" s="208"/>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5">
    <mergeCell ref="B7:B43"/>
    <mergeCell ref="B3:B5"/>
    <mergeCell ref="C3:AA3"/>
    <mergeCell ref="C4:H4"/>
    <mergeCell ref="I4:N4"/>
    <mergeCell ref="O4:T4"/>
    <mergeCell ref="U4:AA4"/>
    <mergeCell ref="C5:E5"/>
    <mergeCell ref="F5:H5"/>
    <mergeCell ref="I5:K5"/>
    <mergeCell ref="L5:N5"/>
    <mergeCell ref="Y7:Z7"/>
    <mergeCell ref="Y13:Z13"/>
    <mergeCell ref="Y15:Z15"/>
    <mergeCell ref="D21:Z21"/>
    <mergeCell ref="O5:Q5"/>
    <mergeCell ref="V37:Z38"/>
    <mergeCell ref="V39:Y40"/>
    <mergeCell ref="Z39:Z42"/>
    <mergeCell ref="V41:Y42"/>
    <mergeCell ref="R5:T5"/>
    <mergeCell ref="U5:W5"/>
    <mergeCell ref="X5:AA5"/>
    <mergeCell ref="V32:Z33"/>
    <mergeCell ref="V34:Z36"/>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18</xdr:col>
                    <xdr:colOff>12700</xdr:colOff>
                    <xdr:row>11</xdr:row>
                    <xdr:rowOff>107950</xdr:rowOff>
                  </from>
                  <to>
                    <xdr:col>18</xdr:col>
                    <xdr:colOff>203200</xdr:colOff>
                    <xdr:row>13</xdr:row>
                    <xdr:rowOff>19050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21</xdr:col>
                    <xdr:colOff>12700</xdr:colOff>
                    <xdr:row>11</xdr:row>
                    <xdr:rowOff>107950</xdr:rowOff>
                  </from>
                  <to>
                    <xdr:col>21</xdr:col>
                    <xdr:colOff>203200</xdr:colOff>
                    <xdr:row>13</xdr:row>
                    <xdr:rowOff>19050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12700</xdr:colOff>
                    <xdr:row>11</xdr:row>
                    <xdr:rowOff>107950</xdr:rowOff>
                  </from>
                  <to>
                    <xdr:col>24</xdr:col>
                    <xdr:colOff>203200</xdr:colOff>
                    <xdr:row>13</xdr:row>
                    <xdr:rowOff>19050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21</xdr:col>
                    <xdr:colOff>12700</xdr:colOff>
                    <xdr:row>13</xdr:row>
                    <xdr:rowOff>107950</xdr:rowOff>
                  </from>
                  <to>
                    <xdr:col>21</xdr:col>
                    <xdr:colOff>203200</xdr:colOff>
                    <xdr:row>15</xdr:row>
                    <xdr:rowOff>19050</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24</xdr:col>
                    <xdr:colOff>12700</xdr:colOff>
                    <xdr:row>13</xdr:row>
                    <xdr:rowOff>107950</xdr:rowOff>
                  </from>
                  <to>
                    <xdr:col>24</xdr:col>
                    <xdr:colOff>203200</xdr:colOff>
                    <xdr:row>15</xdr:row>
                    <xdr:rowOff>19050</xdr:rowOff>
                  </to>
                </anchor>
              </controlPr>
            </control>
          </mc:Choice>
        </mc:AlternateContent>
        <mc:AlternateContent xmlns:mc="http://schemas.openxmlformats.org/markup-compatibility/2006">
          <mc:Choice Requires="x14">
            <control shapeId="7174" r:id="rId9" name="Check Box 6">
              <controlPr locked="0" defaultSize="0" autoFill="0" autoLine="0" autoPict="0">
                <anchor moveWithCells="1">
                  <from>
                    <xdr:col>12</xdr:col>
                    <xdr:colOff>12700</xdr:colOff>
                    <xdr:row>15</xdr:row>
                    <xdr:rowOff>107950</xdr:rowOff>
                  </from>
                  <to>
                    <xdr:col>12</xdr:col>
                    <xdr:colOff>203200</xdr:colOff>
                    <xdr:row>17</xdr:row>
                    <xdr:rowOff>19050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15</xdr:col>
                    <xdr:colOff>12700</xdr:colOff>
                    <xdr:row>15</xdr:row>
                    <xdr:rowOff>107950</xdr:rowOff>
                  </from>
                  <to>
                    <xdr:col>15</xdr:col>
                    <xdr:colOff>203200</xdr:colOff>
                    <xdr:row>17</xdr:row>
                    <xdr:rowOff>12700</xdr:rowOff>
                  </to>
                </anchor>
              </controlPr>
            </control>
          </mc:Choice>
        </mc:AlternateContent>
        <mc:AlternateContent xmlns:mc="http://schemas.openxmlformats.org/markup-compatibility/2006">
          <mc:Choice Requires="x14">
            <control shapeId="7178" r:id="rId11" name="Check Box 10">
              <controlPr locked="0" defaultSize="0" autoFill="0" autoLine="0" autoPict="0">
                <anchor moveWithCells="1">
                  <from>
                    <xdr:col>10</xdr:col>
                    <xdr:colOff>127000</xdr:colOff>
                    <xdr:row>19</xdr:row>
                    <xdr:rowOff>107950</xdr:rowOff>
                  </from>
                  <to>
                    <xdr:col>12</xdr:col>
                    <xdr:colOff>50800</xdr:colOff>
                    <xdr:row>21</xdr:row>
                    <xdr:rowOff>19050</xdr:rowOff>
                  </to>
                </anchor>
              </controlPr>
            </control>
          </mc:Choice>
        </mc:AlternateContent>
        <mc:AlternateContent xmlns:mc="http://schemas.openxmlformats.org/markup-compatibility/2006">
          <mc:Choice Requires="x14">
            <control shapeId="7179" r:id="rId12" name="Check Box 11">
              <controlPr locked="0" defaultSize="0" autoFill="0" autoLine="0" autoPict="0">
                <anchor moveWithCells="1">
                  <from>
                    <xdr:col>21</xdr:col>
                    <xdr:colOff>12700</xdr:colOff>
                    <xdr:row>15</xdr:row>
                    <xdr:rowOff>107950</xdr:rowOff>
                  </from>
                  <to>
                    <xdr:col>21</xdr:col>
                    <xdr:colOff>203200</xdr:colOff>
                    <xdr:row>17</xdr:row>
                    <xdr:rowOff>19050</xdr:rowOff>
                  </to>
                </anchor>
              </controlPr>
            </control>
          </mc:Choice>
        </mc:AlternateContent>
        <mc:AlternateContent xmlns:mc="http://schemas.openxmlformats.org/markup-compatibility/2006">
          <mc:Choice Requires="x14">
            <control shapeId="7180" r:id="rId13" name="Check Box 12">
              <controlPr locked="0" defaultSize="0" autoFill="0" autoLine="0" autoPict="0">
                <anchor moveWithCells="1">
                  <from>
                    <xdr:col>21</xdr:col>
                    <xdr:colOff>12700</xdr:colOff>
                    <xdr:row>17</xdr:row>
                    <xdr:rowOff>107950</xdr:rowOff>
                  </from>
                  <to>
                    <xdr:col>21</xdr:col>
                    <xdr:colOff>203200</xdr:colOff>
                    <xdr:row>19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K48"/>
  <sheetViews>
    <sheetView showGridLines="0" topLeftCell="A7" zoomScaleNormal="100" workbookViewId="0">
      <selection activeCell="N34" sqref="N34"/>
    </sheetView>
  </sheetViews>
  <sheetFormatPr defaultColWidth="9" defaultRowHeight="18" x14ac:dyDescent="0.55000000000000004"/>
  <cols>
    <col min="1" max="1" width="3.25" style="231" customWidth="1"/>
    <col min="2" max="2" width="18.08203125" style="231" customWidth="1"/>
    <col min="3" max="3" width="9" style="231" customWidth="1"/>
    <col min="4" max="4" width="9" style="231"/>
    <col min="5" max="5" width="9.33203125" style="231" bestFit="1" customWidth="1"/>
    <col min="6" max="9" width="9" style="231" customWidth="1"/>
    <col min="10" max="16384" width="9" style="231"/>
  </cols>
  <sheetData>
    <row r="1" spans="2:11" ht="21" customHeight="1" x14ac:dyDescent="0.55000000000000004">
      <c r="B1" s="210" t="s">
        <v>335</v>
      </c>
      <c r="C1" s="230" t="s">
        <v>312</v>
      </c>
    </row>
    <row r="2" spans="2:11" ht="2.15" customHeight="1" x14ac:dyDescent="0.55000000000000004">
      <c r="B2" s="229"/>
      <c r="C2" s="230"/>
    </row>
    <row r="3" spans="2:11" x14ac:dyDescent="0.55000000000000004">
      <c r="B3" s="315" t="s">
        <v>349</v>
      </c>
      <c r="D3" s="232" t="s">
        <v>314</v>
      </c>
      <c r="E3" s="331"/>
      <c r="F3" s="233"/>
      <c r="G3" s="519"/>
      <c r="H3" s="520"/>
      <c r="I3" s="520"/>
      <c r="J3" s="234"/>
      <c r="K3" s="235"/>
    </row>
    <row r="4" spans="2:11" ht="9" customHeight="1" x14ac:dyDescent="0.55000000000000004"/>
    <row r="5" spans="2:11" x14ac:dyDescent="0.55000000000000004">
      <c r="B5" s="236" t="s">
        <v>210</v>
      </c>
      <c r="C5" s="236"/>
      <c r="D5" s="236"/>
      <c r="F5" s="236" t="s">
        <v>237</v>
      </c>
    </row>
    <row r="6" spans="2:11" ht="18" customHeight="1" x14ac:dyDescent="0.55000000000000004">
      <c r="B6" s="527" t="s">
        <v>287</v>
      </c>
      <c r="C6" s="528"/>
      <c r="D6" s="529"/>
      <c r="F6" s="330" t="s">
        <v>348</v>
      </c>
      <c r="G6" s="237"/>
      <c r="H6" s="238"/>
    </row>
    <row r="7" spans="2:11" ht="18" customHeight="1" x14ac:dyDescent="0.55000000000000004">
      <c r="B7" s="239" t="s">
        <v>289</v>
      </c>
      <c r="C7" s="240"/>
      <c r="D7" s="241"/>
      <c r="F7" s="239" t="s">
        <v>296</v>
      </c>
      <c r="G7" s="240"/>
      <c r="H7" s="241"/>
    </row>
    <row r="8" spans="2:11" ht="18" customHeight="1" x14ac:dyDescent="0.55000000000000004">
      <c r="B8" s="521" t="s">
        <v>316</v>
      </c>
      <c r="C8" s="522"/>
      <c r="D8" s="523"/>
      <c r="F8" s="239" t="s">
        <v>297</v>
      </c>
      <c r="G8" s="240"/>
      <c r="H8" s="241"/>
    </row>
    <row r="9" spans="2:11" ht="18" customHeight="1" x14ac:dyDescent="0.55000000000000004">
      <c r="B9" s="521"/>
      <c r="C9" s="522"/>
      <c r="D9" s="523"/>
      <c r="F9" s="239" t="s">
        <v>298</v>
      </c>
      <c r="G9" s="240"/>
      <c r="H9" s="241"/>
    </row>
    <row r="10" spans="2:11" ht="17.25" customHeight="1" x14ac:dyDescent="0.55000000000000004">
      <c r="B10" s="521" t="s">
        <v>291</v>
      </c>
      <c r="C10" s="522"/>
      <c r="D10" s="523"/>
      <c r="F10" s="239" t="s">
        <v>299</v>
      </c>
      <c r="G10" s="240"/>
      <c r="H10" s="241"/>
    </row>
    <row r="11" spans="2:11" ht="17.25" customHeight="1" x14ac:dyDescent="0.55000000000000004">
      <c r="B11" s="521"/>
      <c r="C11" s="522"/>
      <c r="D11" s="523"/>
      <c r="F11" s="239" t="s">
        <v>300</v>
      </c>
      <c r="G11" s="240"/>
      <c r="H11" s="241"/>
    </row>
    <row r="12" spans="2:11" ht="17.25" customHeight="1" x14ac:dyDescent="0.55000000000000004">
      <c r="B12" s="521" t="s">
        <v>293</v>
      </c>
      <c r="C12" s="522"/>
      <c r="D12" s="523"/>
      <c r="F12" s="242" t="s">
        <v>301</v>
      </c>
      <c r="G12" s="243"/>
      <c r="H12" s="244"/>
    </row>
    <row r="13" spans="2:11" ht="17.25" customHeight="1" x14ac:dyDescent="0.55000000000000004">
      <c r="B13" s="521"/>
      <c r="C13" s="522"/>
      <c r="D13" s="523"/>
    </row>
    <row r="14" spans="2:11" ht="17.25" customHeight="1" x14ac:dyDescent="0.55000000000000004">
      <c r="B14" s="521" t="s">
        <v>295</v>
      </c>
      <c r="C14" s="522"/>
      <c r="D14" s="523"/>
    </row>
    <row r="15" spans="2:11" ht="17.25" customHeight="1" x14ac:dyDescent="0.55000000000000004">
      <c r="B15" s="524"/>
      <c r="C15" s="525"/>
      <c r="D15" s="526"/>
    </row>
    <row r="16" spans="2:11" ht="9" customHeight="1" x14ac:dyDescent="0.55000000000000004"/>
    <row r="17" spans="2:9" ht="16.5" customHeight="1" thickBot="1" x14ac:dyDescent="0.6">
      <c r="B17" s="245" t="s">
        <v>210</v>
      </c>
      <c r="C17" s="246" t="s">
        <v>278</v>
      </c>
      <c r="D17" s="246" t="s">
        <v>279</v>
      </c>
      <c r="E17" s="246" t="s">
        <v>280</v>
      </c>
      <c r="F17" s="246" t="s">
        <v>281</v>
      </c>
      <c r="G17" s="246" t="s">
        <v>282</v>
      </c>
      <c r="H17" s="246" t="s">
        <v>283</v>
      </c>
    </row>
    <row r="18" spans="2:9" ht="16.5" customHeight="1" thickTop="1" x14ac:dyDescent="0.55000000000000004">
      <c r="B18" s="270" t="s">
        <v>284</v>
      </c>
      <c r="C18" s="271" t="str">
        <f>IF(B3="1年後期",0.16,IF(B3="2年前期",0.26,IF(B3="2年後期",0.47,IF(B3="3年前期",0.68,IF(B3="3年後期",0.79,IF(B3="4年前期",1,IF(B3="4年後期",1,IF(B3="卒業時",1,""))))))))</f>
        <v/>
      </c>
      <c r="D18" s="271" t="str">
        <f>IF(B3="1年後期",0.39,IF(B3="2年前期",0.83,IF(B3="2年後期",0.91,IF(B3="3年前期",1,IF(B3="3年後期",1,IF(B3="4年前期",1,IF(B3="4年後期",1,IF(B3="卒業時",1,""))))))))</f>
        <v/>
      </c>
      <c r="E18" s="271" t="str">
        <f>IF(B3="1年後期",0.04,IF(B3="2年前期",0.13,IF(B3="2年後期",0.28,IF(B3="3年前期",0.43,IF(B3="3年後期",0.67,IF(B3="4年前期",0.91,IF(B3="4年後期",1,IF(B3="卒業時",1,""))))))))</f>
        <v/>
      </c>
      <c r="F18" s="271" t="str">
        <f>IF(B3="1年後期",0.2,IF(B3="2年前期",0.27,IF(B3="2年後期",0.4,IF(B3="3年前期",0.53,IF(B3="3年後期",0.6,IF(B3="4年前期",0.67,IF(B3="4年後期",0.87,IF(B3="卒業時",1,""))))))))</f>
        <v/>
      </c>
      <c r="G18" s="271" t="str">
        <f>IF(B3="1年後期",0,IF(B3="2年前期",0,IF(B3="2年後期",0,IF(B3="3年前期",0,IF(B3="3年後期",0.25,IF(B3="4年前期",0.25,IF(B3="4年後期",0.63,IF(B3="卒業時",1,""))))))))</f>
        <v/>
      </c>
      <c r="H18" s="271" t="str">
        <f>IF(B3="1年後期",0,IF(B3="2年前期",0,IF(B3="2年後期",0,IF(B3="3年前期",0.13,IF(B3="3年後期",0.25,IF(B3="4年前期",0.38,IF(B3="4年後期",0.75,IF(B3="卒業時",1,""))))))))</f>
        <v/>
      </c>
    </row>
    <row r="19" spans="2:9" ht="16.5" customHeight="1" x14ac:dyDescent="0.55000000000000004">
      <c r="B19" s="247" t="s">
        <v>285</v>
      </c>
      <c r="C19" s="248">
        <f>'（A)'!$Z$34</f>
        <v>0</v>
      </c>
      <c r="D19" s="248">
        <f>'（B)'!$Z$37</f>
        <v>0</v>
      </c>
      <c r="E19" s="248">
        <f>'（C)'!H35</f>
        <v>0</v>
      </c>
      <c r="F19" s="248">
        <f>'（D)'!Z35</f>
        <v>0</v>
      </c>
      <c r="G19" s="248">
        <f>'（E)'!Z41</f>
        <v>0</v>
      </c>
      <c r="H19" s="248">
        <f>'（F)'!Z39</f>
        <v>0</v>
      </c>
    </row>
    <row r="20" spans="2:9" ht="3.75" customHeight="1" x14ac:dyDescent="0.55000000000000004"/>
    <row r="21" spans="2:9" ht="16.5" customHeight="1" thickBot="1" x14ac:dyDescent="0.6">
      <c r="B21" s="246" t="s">
        <v>302</v>
      </c>
      <c r="C21" s="249" t="s">
        <v>350</v>
      </c>
      <c r="D21" s="249" t="s">
        <v>303</v>
      </c>
      <c r="E21" s="249" t="s">
        <v>304</v>
      </c>
      <c r="F21" s="249" t="s">
        <v>305</v>
      </c>
      <c r="G21" s="249" t="s">
        <v>307</v>
      </c>
      <c r="H21" s="249" t="s">
        <v>308</v>
      </c>
      <c r="I21" s="249" t="s">
        <v>306</v>
      </c>
    </row>
    <row r="22" spans="2:9" ht="16.5" customHeight="1" thickTop="1" x14ac:dyDescent="0.55000000000000004">
      <c r="B22" s="270" t="s">
        <v>284</v>
      </c>
      <c r="C22" s="271" t="str">
        <f>IF(B3="1年後期",0,IF(B3="2年前期",0,IF(B3="2年後期",0,IF(B3="3年前期",0.13,IF(B3="3年後期",0.25,IF(B3="4年前期",0.38,IF(B3="4年後期",0.75,IF(B3="卒業時",1,""))))))))</f>
        <v/>
      </c>
      <c r="D22" s="271" t="str">
        <f>IF(B3="1年後期",0,IF(B3="2年前期",0,IF(B3="2年後期",0,IF(B3="3年前期",0,IF(B3="3年後期",0.25,IF(B3="4年前期",0.25,IF(B3="4年後期",0.63,IF(B3="卒業時",1,""))))))))</f>
        <v/>
      </c>
      <c r="E22" s="271" t="str">
        <f>IF(B3="1年後期",0.11,IF(B3="2年前期",0.22,IF(B3="2年後期",0.44,IF(B3="3年前期",0.67,IF(B3="3年後期",0.78,IF(B3="4年前期",1,IF(B3="4年後期",1,IF(B3="卒業時",1,""))))))))</f>
        <v/>
      </c>
      <c r="F22" s="271" t="str">
        <f>IF(B3="1年後期",0.2,IF(B3="2年前期",0.27,IF(B3="2年後期",0.47,IF(B3="3年前期",0.53,IF(B3="3年後期",0.6,IF(B3="4年前期",0.67,IF(B3="4年後期",0.87,IF(B3="卒業時",1,""))))))))</f>
        <v/>
      </c>
      <c r="G22" s="271" t="str">
        <f>IF(B3="1年後期",0.39,IF(B3="2年前期",0.83,IF(B3="2年後期",0.91,IF(B3="3年前期",1,IF(B3="3年後期",1,IF(B3="4年前期",1,IF(B3="4年後期",1,IF(B3="卒業時",1,""))))))))</f>
        <v/>
      </c>
      <c r="H22" s="271" t="str">
        <f>IF(B3="1年後期",0,IF(B3="2年前期",0,IF(B3="2年後期",0,IF(B3="3年前期",0.13,IF(B3="3年後期",0.25,IF(B3="4年前期",0.38,IF(B3="4年後期",0.75,IF(B3="卒業時",1,""))))))))</f>
        <v/>
      </c>
      <c r="I22" s="271" t="str">
        <f>IF(B3="1年後期",AVERAGE(0.04,0.3),IF(B3="2年前期",AVERAGE(0.13,0.83),IF(B3="2年後期",AVERAGE(0.28,0.91),IF(B3="3年前期",AVERAGE(0.43,1),IF(B3="3年後期",AVERAGE(0.67,1),IF(B3="4年前期",AVERAGE(0.91,1),IF(B3="4年後期",1,IF(B3="卒業時",1,""))))))))</f>
        <v/>
      </c>
    </row>
    <row r="23" spans="2:9" ht="16.5" customHeight="1" x14ac:dyDescent="0.55000000000000004">
      <c r="B23" s="250" t="s">
        <v>285</v>
      </c>
      <c r="C23" s="248">
        <f>H19</f>
        <v>0</v>
      </c>
      <c r="D23" s="248">
        <f>G19</f>
        <v>0</v>
      </c>
      <c r="E23" s="248">
        <f>C19</f>
        <v>0</v>
      </c>
      <c r="F23" s="248">
        <f>F19</f>
        <v>0</v>
      </c>
      <c r="G23" s="248">
        <f>D19</f>
        <v>0</v>
      </c>
      <c r="H23" s="248">
        <f>H19</f>
        <v>0</v>
      </c>
      <c r="I23" s="248">
        <f>AVERAGE(D19,E19)</f>
        <v>0</v>
      </c>
    </row>
    <row r="24" spans="2:9" ht="8.25" customHeight="1" x14ac:dyDescent="0.55000000000000004"/>
    <row r="25" spans="2:9" x14ac:dyDescent="0.55000000000000004">
      <c r="B25" s="231" t="s">
        <v>309</v>
      </c>
      <c r="F25" s="231" t="s">
        <v>310</v>
      </c>
    </row>
    <row r="35" spans="2:9" x14ac:dyDescent="0.55000000000000004">
      <c r="B35" s="231" t="s">
        <v>320</v>
      </c>
    </row>
    <row r="36" spans="2:9" x14ac:dyDescent="0.55000000000000004">
      <c r="B36" s="530"/>
      <c r="C36" s="531"/>
      <c r="D36" s="531"/>
      <c r="E36" s="531"/>
      <c r="F36" s="531"/>
      <c r="G36" s="531"/>
      <c r="H36" s="531"/>
      <c r="I36" s="532"/>
    </row>
    <row r="37" spans="2:9" x14ac:dyDescent="0.55000000000000004">
      <c r="B37" s="533"/>
      <c r="C37" s="534"/>
      <c r="D37" s="534"/>
      <c r="E37" s="534"/>
      <c r="F37" s="534"/>
      <c r="G37" s="534"/>
      <c r="H37" s="534"/>
      <c r="I37" s="535"/>
    </row>
    <row r="38" spans="2:9" x14ac:dyDescent="0.55000000000000004">
      <c r="B38" s="533"/>
      <c r="C38" s="534"/>
      <c r="D38" s="534"/>
      <c r="E38" s="534"/>
      <c r="F38" s="534"/>
      <c r="G38" s="534"/>
      <c r="H38" s="534"/>
      <c r="I38" s="535"/>
    </row>
    <row r="39" spans="2:9" x14ac:dyDescent="0.55000000000000004">
      <c r="B39" s="533"/>
      <c r="C39" s="534"/>
      <c r="D39" s="534"/>
      <c r="E39" s="534"/>
      <c r="F39" s="534"/>
      <c r="G39" s="534"/>
      <c r="H39" s="534"/>
      <c r="I39" s="535"/>
    </row>
    <row r="40" spans="2:9" x14ac:dyDescent="0.55000000000000004">
      <c r="B40" s="533"/>
      <c r="C40" s="534"/>
      <c r="D40" s="534"/>
      <c r="E40" s="534"/>
      <c r="F40" s="534"/>
      <c r="G40" s="534"/>
      <c r="H40" s="534"/>
      <c r="I40" s="535"/>
    </row>
    <row r="41" spans="2:9" x14ac:dyDescent="0.55000000000000004">
      <c r="B41" s="533"/>
      <c r="C41" s="534"/>
      <c r="D41" s="534"/>
      <c r="E41" s="534"/>
      <c r="F41" s="534"/>
      <c r="G41" s="534"/>
      <c r="H41" s="534"/>
      <c r="I41" s="535"/>
    </row>
    <row r="42" spans="2:9" x14ac:dyDescent="0.55000000000000004">
      <c r="B42" s="533"/>
      <c r="C42" s="534"/>
      <c r="D42" s="534"/>
      <c r="E42" s="534"/>
      <c r="F42" s="534"/>
      <c r="G42" s="534"/>
      <c r="H42" s="534"/>
      <c r="I42" s="535"/>
    </row>
    <row r="43" spans="2:9" x14ac:dyDescent="0.55000000000000004">
      <c r="B43" s="536"/>
      <c r="C43" s="537"/>
      <c r="D43" s="537"/>
      <c r="E43" s="537"/>
      <c r="F43" s="537"/>
      <c r="G43" s="537"/>
      <c r="H43" s="537"/>
      <c r="I43" s="538"/>
    </row>
    <row r="44" spans="2:9" x14ac:dyDescent="0.55000000000000004">
      <c r="B44" s="231" t="s">
        <v>311</v>
      </c>
    </row>
    <row r="45" spans="2:9" x14ac:dyDescent="0.55000000000000004">
      <c r="B45" s="510"/>
      <c r="C45" s="511"/>
      <c r="D45" s="511"/>
      <c r="E45" s="511"/>
      <c r="F45" s="511"/>
      <c r="G45" s="511"/>
      <c r="H45" s="511"/>
      <c r="I45" s="512"/>
    </row>
    <row r="46" spans="2:9" x14ac:dyDescent="0.55000000000000004">
      <c r="B46" s="513"/>
      <c r="C46" s="514"/>
      <c r="D46" s="514"/>
      <c r="E46" s="514"/>
      <c r="F46" s="514"/>
      <c r="G46" s="514"/>
      <c r="H46" s="514"/>
      <c r="I46" s="515"/>
    </row>
    <row r="47" spans="2:9" x14ac:dyDescent="0.55000000000000004">
      <c r="B47" s="513"/>
      <c r="C47" s="514"/>
      <c r="D47" s="514"/>
      <c r="E47" s="514"/>
      <c r="F47" s="514"/>
      <c r="G47" s="514"/>
      <c r="H47" s="514"/>
      <c r="I47" s="515"/>
    </row>
    <row r="48" spans="2:9" x14ac:dyDescent="0.55000000000000004">
      <c r="B48" s="516"/>
      <c r="C48" s="517"/>
      <c r="D48" s="517"/>
      <c r="E48" s="517"/>
      <c r="F48" s="517"/>
      <c r="G48" s="517"/>
      <c r="H48" s="517"/>
      <c r="I48" s="518"/>
    </row>
  </sheetData>
  <sheetProtection algorithmName="SHA-512" hashValue="YrKDahyd8Ik3tKIyocz/awhshq2aO1SswZJzt4wFUgMCZLvTBWFcOzIjBPS7A95vn4SoY8r2JVJqlOtoGsFHGA==" saltValue="DQ2tT6tEIwsp9Gum0dlhXg==" spinCount="100000" sheet="1" formatCells="0"/>
  <mergeCells count="8">
    <mergeCell ref="B45:I48"/>
    <mergeCell ref="G3:I3"/>
    <mergeCell ref="B10:D11"/>
    <mergeCell ref="B12:D13"/>
    <mergeCell ref="B14:D15"/>
    <mergeCell ref="B6:D6"/>
    <mergeCell ref="B36:I43"/>
    <mergeCell ref="B8:D9"/>
  </mergeCells>
  <phoneticPr fontId="1"/>
  <dataValidations xWindow="208" yWindow="185" count="2">
    <dataValidation type="list" allowBlank="1" showInputMessage="1" showErrorMessage="1" prompt="年次・学期を選択して下さい" sqref="B3" xr:uid="{00000000-0002-0000-0700-000000000000}">
      <formula1>"年次･学期を選択して下さい,1年後期,2年前期,2年後期,3年前期,3年後期,4年前期,4年後期,卒業時"</formula1>
    </dataValidation>
    <dataValidation allowBlank="1" showDropDown="1" showErrorMessage="1" promptTitle="年次・学期を選択して下さい。" prompt="年次・学期を選択して下さい。" sqref="G3" xr:uid="{00000000-0002-0000-0700-000001000000}"/>
  </dataValidations>
  <pageMargins left="0.39370078740157483" right="0.39370078740157483" top="0.19685039370078741" bottom="0.19685039370078741" header="0.31496062992125984" footer="0.31496062992125984"/>
  <pageSetup paperSize="9" orientation="portrait" horizontalDpi="4294967294" verticalDpi="360" r:id="rId1"/>
  <ignoredErrors>
    <ignoredError sqref="G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8"/>
  <sheetViews>
    <sheetView showGridLines="0" zoomScale="90" zoomScaleNormal="90" workbookViewId="0">
      <selection activeCell="C53" sqref="C53"/>
    </sheetView>
  </sheetViews>
  <sheetFormatPr defaultRowHeight="18" x14ac:dyDescent="0.55000000000000004"/>
  <cols>
    <col min="2" max="2" width="4.75" style="97" customWidth="1"/>
    <col min="3" max="4" width="5" customWidth="1"/>
    <col min="5" max="5" width="24" bestFit="1" customWidth="1"/>
    <col min="6" max="6" width="6.58203125" style="31" customWidth="1"/>
    <col min="7" max="11" width="6.58203125" customWidth="1"/>
    <col min="12" max="12" width="6.58203125" style="98" customWidth="1"/>
  </cols>
  <sheetData>
    <row r="1" spans="1:12" ht="18.5" thickBot="1" x14ac:dyDescent="0.6">
      <c r="F1" s="98"/>
    </row>
    <row r="2" spans="1:12" x14ac:dyDescent="0.55000000000000004">
      <c r="A2" t="s">
        <v>209</v>
      </c>
      <c r="B2" s="542" t="s">
        <v>208</v>
      </c>
      <c r="C2" s="543"/>
      <c r="D2" s="543"/>
      <c r="E2" s="544"/>
      <c r="F2" s="399" t="s">
        <v>210</v>
      </c>
      <c r="G2" s="399"/>
      <c r="H2" s="399"/>
      <c r="I2" s="399"/>
      <c r="J2" s="399"/>
      <c r="K2" s="399"/>
      <c r="L2" s="548" t="s">
        <v>207</v>
      </c>
    </row>
    <row r="3" spans="1:12" s="18" customFormat="1" ht="18.5" thickBot="1" x14ac:dyDescent="0.6">
      <c r="A3" s="31"/>
      <c r="B3" s="545"/>
      <c r="C3" s="546"/>
      <c r="D3" s="546"/>
      <c r="E3" s="547"/>
      <c r="F3" s="156" t="s">
        <v>54</v>
      </c>
      <c r="G3" s="157" t="s">
        <v>76</v>
      </c>
      <c r="H3" s="157" t="s">
        <v>156</v>
      </c>
      <c r="I3" s="157" t="s">
        <v>153</v>
      </c>
      <c r="J3" s="157" t="s">
        <v>154</v>
      </c>
      <c r="K3" s="158" t="s">
        <v>155</v>
      </c>
      <c r="L3" s="549"/>
    </row>
    <row r="4" spans="1:12" s="31" customFormat="1" ht="18.5" thickTop="1" x14ac:dyDescent="0.55000000000000004">
      <c r="B4" s="106" t="s">
        <v>183</v>
      </c>
      <c r="C4" s="107" t="s">
        <v>170</v>
      </c>
      <c r="D4" s="108"/>
      <c r="E4" s="109"/>
      <c r="F4" s="556"/>
      <c r="G4" s="557"/>
      <c r="H4" s="557"/>
      <c r="I4" s="557"/>
      <c r="J4" s="557"/>
      <c r="K4" s="557"/>
      <c r="L4" s="167"/>
    </row>
    <row r="5" spans="1:12" s="31" customFormat="1" x14ac:dyDescent="0.55000000000000004">
      <c r="B5" s="103"/>
      <c r="C5" s="4"/>
      <c r="D5" s="104" t="s">
        <v>171</v>
      </c>
      <c r="E5" s="105"/>
      <c r="F5" s="558"/>
      <c r="G5" s="559"/>
      <c r="H5" s="559"/>
      <c r="I5" s="559"/>
      <c r="J5" s="559"/>
      <c r="K5" s="559"/>
      <c r="L5" s="168"/>
    </row>
    <row r="6" spans="1:12" x14ac:dyDescent="0.55000000000000004">
      <c r="B6" s="103"/>
      <c r="C6" s="2"/>
      <c r="D6" s="147"/>
      <c r="E6" s="117" t="s">
        <v>166</v>
      </c>
      <c r="F6" s="112">
        <f>'（A)'!AA11</f>
        <v>0</v>
      </c>
      <c r="G6" s="113"/>
      <c r="H6" s="113"/>
      <c r="I6" s="113"/>
      <c r="J6" s="113"/>
      <c r="K6" s="161"/>
      <c r="L6" s="169">
        <f>SUM(F6:K6)</f>
        <v>0</v>
      </c>
    </row>
    <row r="7" spans="1:12" x14ac:dyDescent="0.55000000000000004">
      <c r="B7" s="103"/>
      <c r="C7" s="2"/>
      <c r="D7" s="147"/>
      <c r="E7" s="117" t="s">
        <v>167</v>
      </c>
      <c r="F7" s="112">
        <f>'（A)'!Z13</f>
        <v>0</v>
      </c>
      <c r="G7" s="113"/>
      <c r="H7" s="113"/>
      <c r="I7" s="113"/>
      <c r="J7" s="113"/>
      <c r="K7" s="161"/>
      <c r="L7" s="169">
        <f t="shared" ref="L7:L9" si="0">SUM(F7:K7)</f>
        <v>0</v>
      </c>
    </row>
    <row r="8" spans="1:12" x14ac:dyDescent="0.55000000000000004">
      <c r="B8" s="103"/>
      <c r="C8" s="2"/>
      <c r="D8" s="147"/>
      <c r="E8" s="117" t="s">
        <v>168</v>
      </c>
      <c r="F8" s="112">
        <f>'（A)'!Z15</f>
        <v>0</v>
      </c>
      <c r="G8" s="113"/>
      <c r="H8" s="113"/>
      <c r="I8" s="113"/>
      <c r="J8" s="113"/>
      <c r="K8" s="161"/>
      <c r="L8" s="169">
        <f t="shared" si="0"/>
        <v>0</v>
      </c>
    </row>
    <row r="9" spans="1:12" x14ac:dyDescent="0.55000000000000004">
      <c r="B9" s="103"/>
      <c r="C9" s="2"/>
      <c r="D9" s="147"/>
      <c r="E9" s="117" t="s">
        <v>169</v>
      </c>
      <c r="F9" s="112">
        <f>IF('（A)'!Z17="2単位以上",2,'（A)'!Z17)</f>
        <v>0</v>
      </c>
      <c r="G9" s="113"/>
      <c r="H9" s="113"/>
      <c r="I9" s="113"/>
      <c r="J9" s="113"/>
      <c r="K9" s="161"/>
      <c r="L9" s="169">
        <f t="shared" si="0"/>
        <v>0</v>
      </c>
    </row>
    <row r="10" spans="1:12" x14ac:dyDescent="0.55000000000000004">
      <c r="B10" s="103"/>
      <c r="C10" s="2"/>
      <c r="D10" s="148" t="s">
        <v>172</v>
      </c>
      <c r="E10" s="116"/>
      <c r="F10" s="159"/>
      <c r="G10" s="160"/>
      <c r="H10" s="160"/>
      <c r="I10" s="160"/>
      <c r="J10" s="160"/>
      <c r="K10" s="160"/>
      <c r="L10" s="169"/>
    </row>
    <row r="11" spans="1:12" x14ac:dyDescent="0.55000000000000004">
      <c r="B11" s="103"/>
      <c r="C11" s="2"/>
      <c r="D11" s="131"/>
      <c r="E11" s="187" t="s">
        <v>173</v>
      </c>
      <c r="F11" s="539">
        <f>'（A)'!Z19</f>
        <v>0</v>
      </c>
      <c r="G11" s="550"/>
      <c r="H11" s="550"/>
      <c r="I11" s="550"/>
      <c r="J11" s="550"/>
      <c r="K11" s="553"/>
      <c r="L11" s="540">
        <f>F11</f>
        <v>0</v>
      </c>
    </row>
    <row r="12" spans="1:12" x14ac:dyDescent="0.55000000000000004">
      <c r="B12" s="103"/>
      <c r="C12" s="2"/>
      <c r="D12" s="131"/>
      <c r="E12" s="189" t="s">
        <v>174</v>
      </c>
      <c r="F12" s="539"/>
      <c r="G12" s="551"/>
      <c r="H12" s="551"/>
      <c r="I12" s="551"/>
      <c r="J12" s="551"/>
      <c r="K12" s="554"/>
      <c r="L12" s="540"/>
    </row>
    <row r="13" spans="1:12" x14ac:dyDescent="0.55000000000000004">
      <c r="B13" s="103"/>
      <c r="C13" s="2"/>
      <c r="D13" s="131"/>
      <c r="E13" s="189" t="s">
        <v>175</v>
      </c>
      <c r="F13" s="539"/>
      <c r="G13" s="551"/>
      <c r="H13" s="551"/>
      <c r="I13" s="551"/>
      <c r="J13" s="551"/>
      <c r="K13" s="554"/>
      <c r="L13" s="540"/>
    </row>
    <row r="14" spans="1:12" x14ac:dyDescent="0.55000000000000004">
      <c r="B14" s="103"/>
      <c r="C14" s="2"/>
      <c r="D14" s="131"/>
      <c r="E14" s="188" t="s">
        <v>176</v>
      </c>
      <c r="F14" s="539"/>
      <c r="G14" s="552"/>
      <c r="H14" s="552"/>
      <c r="I14" s="552"/>
      <c r="J14" s="552"/>
      <c r="K14" s="555"/>
      <c r="L14" s="540"/>
    </row>
    <row r="15" spans="1:12" x14ac:dyDescent="0.55000000000000004">
      <c r="B15" s="103"/>
      <c r="C15" s="2"/>
      <c r="D15" s="131" t="s">
        <v>177</v>
      </c>
      <c r="E15" s="121"/>
      <c r="F15" s="184"/>
      <c r="G15" s="185"/>
      <c r="H15" s="185"/>
      <c r="I15" s="185"/>
      <c r="J15" s="185"/>
      <c r="K15" s="186"/>
      <c r="L15" s="170"/>
    </row>
    <row r="16" spans="1:12" x14ac:dyDescent="0.55000000000000004">
      <c r="B16" s="103"/>
      <c r="C16" s="2"/>
      <c r="D16" s="147"/>
      <c r="E16" s="122" t="s">
        <v>178</v>
      </c>
      <c r="F16" s="123"/>
      <c r="G16" s="118"/>
      <c r="H16" s="118"/>
      <c r="I16" s="118">
        <f>'（D)'!AA35</f>
        <v>0</v>
      </c>
      <c r="J16" s="118"/>
      <c r="K16" s="162"/>
      <c r="L16" s="171">
        <f t="shared" ref="L16:L23" si="1">SUM(F16:K16)</f>
        <v>0</v>
      </c>
    </row>
    <row r="17" spans="2:13" x14ac:dyDescent="0.55000000000000004">
      <c r="B17" s="103"/>
      <c r="C17" s="2"/>
      <c r="D17" s="131" t="s">
        <v>179</v>
      </c>
      <c r="E17" s="120"/>
      <c r="F17" s="181"/>
      <c r="G17" s="182"/>
      <c r="H17" s="182"/>
      <c r="I17" s="182"/>
      <c r="J17" s="182"/>
      <c r="K17" s="183"/>
      <c r="L17" s="171"/>
    </row>
    <row r="18" spans="2:13" x14ac:dyDescent="0.55000000000000004">
      <c r="B18" s="103"/>
      <c r="C18" s="2"/>
      <c r="D18" s="147"/>
      <c r="E18" s="122" t="s">
        <v>192</v>
      </c>
      <c r="F18" s="123"/>
      <c r="G18" s="118"/>
      <c r="H18" s="118"/>
      <c r="I18" s="118">
        <f>'（D)'!AA37</f>
        <v>0</v>
      </c>
      <c r="J18" s="118"/>
      <c r="K18" s="162"/>
      <c r="L18" s="171">
        <f t="shared" si="1"/>
        <v>0</v>
      </c>
    </row>
    <row r="19" spans="2:13" x14ac:dyDescent="0.55000000000000004">
      <c r="B19" s="103"/>
      <c r="C19" s="2"/>
      <c r="D19" s="147"/>
      <c r="E19" s="122" t="s">
        <v>193</v>
      </c>
      <c r="F19" s="123"/>
      <c r="G19" s="118"/>
      <c r="H19" s="118"/>
      <c r="I19" s="119">
        <f>'（D)'!AA36</f>
        <v>0</v>
      </c>
      <c r="J19" s="118"/>
      <c r="K19" s="162"/>
      <c r="L19" s="171">
        <f t="shared" si="1"/>
        <v>0</v>
      </c>
    </row>
    <row r="20" spans="2:13" x14ac:dyDescent="0.55000000000000004">
      <c r="B20" s="103"/>
      <c r="C20" s="2"/>
      <c r="D20" s="131"/>
      <c r="E20" s="149" t="s">
        <v>180</v>
      </c>
      <c r="F20" s="150"/>
      <c r="G20" s="151"/>
      <c r="H20" s="151"/>
      <c r="I20" s="151">
        <f>'（D)'!AA38</f>
        <v>0</v>
      </c>
      <c r="J20" s="151"/>
      <c r="K20" s="163"/>
      <c r="L20" s="172">
        <f t="shared" si="1"/>
        <v>0</v>
      </c>
    </row>
    <row r="21" spans="2:13" ht="6.75" customHeight="1" x14ac:dyDescent="0.55000000000000004">
      <c r="B21" s="110"/>
      <c r="C21" s="100"/>
      <c r="D21" s="100"/>
      <c r="E21" s="100"/>
      <c r="F21" s="136"/>
      <c r="G21" s="111"/>
      <c r="H21" s="111"/>
      <c r="I21" s="111"/>
      <c r="J21" s="111"/>
      <c r="K21" s="111"/>
      <c r="L21" s="173"/>
    </row>
    <row r="22" spans="2:13" x14ac:dyDescent="0.55000000000000004">
      <c r="B22" s="103" t="s">
        <v>184</v>
      </c>
      <c r="C22" s="2" t="s">
        <v>181</v>
      </c>
      <c r="D22" s="2"/>
      <c r="E22" s="2"/>
      <c r="F22" s="124"/>
      <c r="G22" s="32"/>
      <c r="H22" s="32"/>
      <c r="I22" s="32"/>
      <c r="J22" s="32"/>
      <c r="K22" s="32"/>
      <c r="L22" s="174"/>
    </row>
    <row r="23" spans="2:13" x14ac:dyDescent="0.55000000000000004">
      <c r="B23" s="103"/>
      <c r="C23" s="2"/>
      <c r="D23" s="115" t="s">
        <v>182</v>
      </c>
      <c r="E23" s="116"/>
      <c r="F23" s="112"/>
      <c r="G23" s="113">
        <f>'（B)'!AA39</f>
        <v>0</v>
      </c>
      <c r="H23" s="113"/>
      <c r="I23" s="113"/>
      <c r="J23" s="113"/>
      <c r="K23" s="161"/>
      <c r="L23" s="169">
        <f t="shared" si="1"/>
        <v>0</v>
      </c>
    </row>
    <row r="24" spans="2:13" ht="6.75" customHeight="1" x14ac:dyDescent="0.55000000000000004">
      <c r="B24" s="103"/>
      <c r="C24" s="2"/>
      <c r="D24" s="2"/>
      <c r="E24" s="2"/>
      <c r="F24" s="124"/>
      <c r="G24" s="32"/>
      <c r="H24" s="32"/>
      <c r="I24" s="32"/>
      <c r="J24" s="32"/>
      <c r="K24" s="32"/>
      <c r="L24" s="174"/>
    </row>
    <row r="25" spans="2:13" x14ac:dyDescent="0.55000000000000004">
      <c r="B25" s="146" t="s">
        <v>185</v>
      </c>
      <c r="C25" s="126" t="s">
        <v>186</v>
      </c>
      <c r="D25" s="126"/>
      <c r="E25" s="126"/>
      <c r="F25" s="137"/>
      <c r="G25" s="127"/>
      <c r="H25" s="127"/>
      <c r="I25" s="127"/>
      <c r="J25" s="127"/>
      <c r="K25" s="127"/>
      <c r="L25" s="175"/>
    </row>
    <row r="26" spans="2:13" x14ac:dyDescent="0.55000000000000004">
      <c r="B26" s="103"/>
      <c r="C26" s="2"/>
      <c r="D26" s="2" t="s">
        <v>187</v>
      </c>
      <c r="E26" s="128"/>
      <c r="F26" s="152"/>
      <c r="G26" s="129"/>
      <c r="H26" s="129"/>
      <c r="I26" s="129"/>
      <c r="J26" s="129"/>
      <c r="K26" s="129"/>
      <c r="L26" s="174"/>
    </row>
    <row r="27" spans="2:13" x14ac:dyDescent="0.55000000000000004">
      <c r="B27" s="103"/>
      <c r="C27" s="2"/>
      <c r="D27" s="147"/>
      <c r="E27" s="2" t="s">
        <v>44</v>
      </c>
      <c r="F27" s="138">
        <f>'（A)'!AA42</f>
        <v>0</v>
      </c>
      <c r="G27" s="125">
        <f>'（B)'!AA37</f>
        <v>0</v>
      </c>
      <c r="H27" s="125">
        <f>'（C)'!J35</f>
        <v>0</v>
      </c>
      <c r="I27" s="125">
        <f>'（D)'!AA39</f>
        <v>0</v>
      </c>
      <c r="J27" s="125">
        <f>COUNTIF('（E)'!Q11,TRUE)*2</f>
        <v>0</v>
      </c>
      <c r="K27" s="164"/>
      <c r="L27" s="176">
        <f>SUM(F27:K27)</f>
        <v>0</v>
      </c>
    </row>
    <row r="28" spans="2:13" x14ac:dyDescent="0.55000000000000004">
      <c r="B28" s="103"/>
      <c r="C28" s="2"/>
      <c r="D28" s="147"/>
      <c r="E28" s="134" t="s">
        <v>46</v>
      </c>
      <c r="F28" s="139"/>
      <c r="G28" s="132">
        <f>COUNTIF('（B)'!H21,TRUE)*2</f>
        <v>0</v>
      </c>
      <c r="H28" s="132">
        <f>'（C)'!J37</f>
        <v>0</v>
      </c>
      <c r="I28" s="132">
        <f>COUNTIF('（D)'!N21:Q21,TRUE)*2</f>
        <v>0</v>
      </c>
      <c r="J28" s="132"/>
      <c r="K28" s="165"/>
      <c r="L28" s="176">
        <f>SUM(F28:K28)</f>
        <v>0</v>
      </c>
    </row>
    <row r="29" spans="2:13" x14ac:dyDescent="0.55000000000000004">
      <c r="B29" s="103"/>
      <c r="C29" s="2"/>
      <c r="D29" s="147"/>
      <c r="E29" s="2" t="s">
        <v>188</v>
      </c>
      <c r="F29" s="138"/>
      <c r="G29" s="125"/>
      <c r="H29" s="125"/>
      <c r="I29" s="125">
        <f>IF(COUNTIF('（D)'!W21:W23,TRUE)*2&gt;=2,2,COUNTIF('（D)'!W21:W23,TRUE)*2)</f>
        <v>0</v>
      </c>
      <c r="J29" s="125"/>
      <c r="K29" s="164"/>
      <c r="L29" s="177">
        <f>SUM(F29:K29)</f>
        <v>0</v>
      </c>
    </row>
    <row r="30" spans="2:13" x14ac:dyDescent="0.55000000000000004">
      <c r="B30" s="103"/>
      <c r="C30" s="2"/>
      <c r="D30" s="2" t="s">
        <v>189</v>
      </c>
      <c r="E30" s="130"/>
      <c r="F30" s="140"/>
      <c r="G30" s="130"/>
      <c r="H30" s="130"/>
      <c r="I30" s="130"/>
      <c r="J30" s="130"/>
      <c r="K30" s="130"/>
      <c r="L30" s="178"/>
    </row>
    <row r="31" spans="2:13" x14ac:dyDescent="0.55000000000000004">
      <c r="B31" s="103"/>
      <c r="C31" s="2"/>
      <c r="D31" s="131"/>
      <c r="E31" s="135" t="s">
        <v>44</v>
      </c>
      <c r="F31" s="141">
        <f>COUNTIF('（A)'!H21:AA25,"TRUE")*2</f>
        <v>0</v>
      </c>
      <c r="G31" s="133">
        <f>COUNTIF('（B)'!H23:N23,TRUE)*2</f>
        <v>0</v>
      </c>
      <c r="H31" s="133">
        <f>'（C)'!J40</f>
        <v>0</v>
      </c>
      <c r="I31" s="133">
        <f>COUNTIF('（D)'!D13:AA15,TRUE)*2</f>
        <v>0</v>
      </c>
      <c r="J31" s="133">
        <f>SUM('（E)'!Y13:Z13,'（E)'!Y15:Z15)</f>
        <v>0</v>
      </c>
      <c r="K31" s="166">
        <f>COUNTIF('（F)'!AA21,TRUE)*2</f>
        <v>0</v>
      </c>
      <c r="L31" s="176">
        <f>IF(K31=2,SUM(F31:K31)-K31,SUM(F31:K31))</f>
        <v>0</v>
      </c>
      <c r="M31" s="541"/>
    </row>
    <row r="32" spans="2:13" x14ac:dyDescent="0.55000000000000004">
      <c r="B32" s="103"/>
      <c r="C32" s="2"/>
      <c r="D32" s="131"/>
      <c r="E32" s="135" t="s">
        <v>46</v>
      </c>
      <c r="F32" s="141"/>
      <c r="G32" s="133">
        <f>COUNTIF('（B)'!T19,TRUE)*2</f>
        <v>0</v>
      </c>
      <c r="H32" s="133">
        <f>'（C)'!J41+'（C)'!J42</f>
        <v>0</v>
      </c>
      <c r="I32" s="133"/>
      <c r="J32" s="133"/>
      <c r="K32" s="166"/>
      <c r="L32" s="176">
        <f t="shared" ref="L32:L33" si="2">SUM(F32:K32)</f>
        <v>0</v>
      </c>
      <c r="M32" s="541"/>
    </row>
    <row r="33" spans="2:12" x14ac:dyDescent="0.55000000000000004">
      <c r="B33" s="103"/>
      <c r="C33" s="2"/>
      <c r="D33" s="131"/>
      <c r="E33" s="135" t="s">
        <v>159</v>
      </c>
      <c r="F33" s="141"/>
      <c r="G33" s="133"/>
      <c r="H33" s="133">
        <f>'（C)'!J39</f>
        <v>0</v>
      </c>
      <c r="I33" s="133"/>
      <c r="J33" s="133"/>
      <c r="K33" s="166"/>
      <c r="L33" s="176">
        <f t="shared" si="2"/>
        <v>0</v>
      </c>
    </row>
    <row r="34" spans="2:12" x14ac:dyDescent="0.55000000000000004">
      <c r="B34" s="103"/>
      <c r="C34" s="2"/>
      <c r="D34" s="131"/>
      <c r="E34" s="153" t="s">
        <v>206</v>
      </c>
      <c r="F34" s="154"/>
      <c r="G34" s="155"/>
      <c r="H34" s="155">
        <f>'（C)'!J43</f>
        <v>0</v>
      </c>
      <c r="I34" s="155"/>
      <c r="J34" s="155"/>
      <c r="K34" s="153"/>
      <c r="L34" s="179">
        <f>H34</f>
        <v>0</v>
      </c>
    </row>
    <row r="35" spans="2:12" ht="4.5" customHeight="1" x14ac:dyDescent="0.55000000000000004">
      <c r="B35" s="103"/>
      <c r="C35" s="2"/>
      <c r="D35" s="2"/>
      <c r="E35" s="2"/>
      <c r="F35" s="114"/>
      <c r="G35" s="2"/>
      <c r="H35" s="2"/>
      <c r="I35" s="2"/>
      <c r="J35" s="2"/>
      <c r="K35" s="2"/>
      <c r="L35" s="174"/>
    </row>
    <row r="36" spans="2:12" ht="22.5" customHeight="1" thickBot="1" x14ac:dyDescent="0.6">
      <c r="B36" s="142"/>
      <c r="C36" s="143"/>
      <c r="D36" s="143"/>
      <c r="E36" s="143"/>
      <c r="F36" s="144"/>
      <c r="G36" s="143"/>
      <c r="H36" s="143"/>
      <c r="I36" s="143"/>
      <c r="J36" s="143"/>
      <c r="K36" s="145" t="s">
        <v>195</v>
      </c>
      <c r="L36" s="180">
        <f>SUM(L6:L34)</f>
        <v>0</v>
      </c>
    </row>
    <row r="38" spans="2:12" x14ac:dyDescent="0.55000000000000004">
      <c r="B38" s="228" t="s">
        <v>329</v>
      </c>
    </row>
  </sheetData>
  <sheetProtection algorithmName="SHA-512" hashValue="Xf9XWcfCEYWqe5wcX0/etqc8OfXdh13B3vs7XiSLlZQSSS4/u7+maA1bkVBk7AZ7/dR+KZBpGS0zkrAzFRpc/w==" saltValue="VcmAmZIpNTiYKt4B0VQtLg==" spinCount="100000" sheet="1" objects="1" scenarios="1"/>
  <mergeCells count="12">
    <mergeCell ref="F11:F14"/>
    <mergeCell ref="L11:L14"/>
    <mergeCell ref="M31:M32"/>
    <mergeCell ref="B2:E3"/>
    <mergeCell ref="F2:K2"/>
    <mergeCell ref="L2:L3"/>
    <mergeCell ref="G11:G14"/>
    <mergeCell ref="H11:H14"/>
    <mergeCell ref="I11:I14"/>
    <mergeCell ref="J11:J14"/>
    <mergeCell ref="K11:K14"/>
    <mergeCell ref="F4:K5"/>
  </mergeCells>
  <phoneticPr fontId="1"/>
  <conditionalFormatting sqref="L36">
    <cfRule type="cellIs" dxfId="0" priority="1" operator="lessThan">
      <formula>130</formula>
    </cfRule>
  </conditionalFormatting>
  <pageMargins left="0.7" right="0.7" top="0.75" bottom="0.75" header="0.3" footer="0.3"/>
  <pageSetup paperSize="9" orientation="portrait" horizontalDpi="1200" verticalDpi="1200" r:id="rId1"/>
  <ignoredErrors>
    <ignoredError sqref="B4 B22:B2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FB4ECBA5996B46810C66F781709C0D" ma:contentTypeVersion="10" ma:contentTypeDescription="新しいドキュメントを作成します。" ma:contentTypeScope="" ma:versionID="29186e4893fa379f117f0830e6fd87c8">
  <xsd:schema xmlns:xsd="http://www.w3.org/2001/XMLSchema" xmlns:xs="http://www.w3.org/2001/XMLSchema" xmlns:p="http://schemas.microsoft.com/office/2006/metadata/properties" xmlns:ns2="d7c3618c-a06e-4ab4-94c0-4416808f0a68" xmlns:ns3="8ed894a5-ae90-4b83-9b0c-4a5149b57fde" targetNamespace="http://schemas.microsoft.com/office/2006/metadata/properties" ma:root="true" ma:fieldsID="54a3ff268040788181a4175ae8f16f93" ns2:_="" ns3:_="">
    <xsd:import namespace="d7c3618c-a06e-4ab4-94c0-4416808f0a68"/>
    <xsd:import namespace="8ed894a5-ae90-4b83-9b0c-4a5149b57f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618c-a06e-4ab4-94c0-4416808f0a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6e373b0-f815-407f-b095-d5249922ca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d894a5-ae90-4b83-9b0c-4a5149b57fd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c877c7e-2409-4bba-8968-d32904193eee}" ma:internalName="TaxCatchAll" ma:showField="CatchAllData" ma:web="8ed894a5-ae90-4b83-9b0c-4a5149b57f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d894a5-ae90-4b83-9b0c-4a5149b57fde" xsi:nil="true"/>
    <lcf76f155ced4ddcb4097134ff3c332f xmlns="d7c3618c-a06e-4ab4-94c0-4416808f0a6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D8D2E1-D152-4846-ABCE-E33BA678C986}"/>
</file>

<file path=customXml/itemProps2.xml><?xml version="1.0" encoding="utf-8"?>
<ds:datastoreItem xmlns:ds="http://schemas.openxmlformats.org/officeDocument/2006/customXml" ds:itemID="{64BF3E74-65A8-4223-8329-B5F3F2D9F42F}"/>
</file>

<file path=customXml/itemProps3.xml><?xml version="1.0" encoding="utf-8"?>
<ds:datastoreItem xmlns:ds="http://schemas.openxmlformats.org/officeDocument/2006/customXml" ds:itemID="{E7A98C65-1BD9-4702-8F9A-8899239C05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説明</vt:lpstr>
      <vt:lpstr>（A)</vt:lpstr>
      <vt:lpstr>（B)</vt:lpstr>
      <vt:lpstr>（C)</vt:lpstr>
      <vt:lpstr>（D)</vt:lpstr>
      <vt:lpstr>（E)</vt:lpstr>
      <vt:lpstr>（F)</vt:lpstr>
      <vt:lpstr>ポートフォリオ</vt:lpstr>
      <vt:lpstr>単位計算</vt:lpstr>
      <vt:lpstr>卒業要件</vt:lpstr>
      <vt:lpstr>達成度一覧表</vt:lpstr>
      <vt:lpstr>URGCC一覧表</vt:lpstr>
      <vt:lpstr>達成度一覧表!Print_Area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Diamond</dc:creator>
  <cp:lastModifiedBy>浦崎 直光</cp:lastModifiedBy>
  <cp:lastPrinted>2017-10-03T08:09:08Z</cp:lastPrinted>
  <dcterms:created xsi:type="dcterms:W3CDTF">2017-09-14T01:37:45Z</dcterms:created>
  <dcterms:modified xsi:type="dcterms:W3CDTF">2022-04-22T03:21:12Z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0x0101001FFB4ECBA5996B46810C66F781709C0D</vt:lpwstr>
  </property>
</Properties>
</file>