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worksheets/sheet2.xml" ContentType="application/vnd.openxmlformats-officedocument.spreadsheetml.worksheet+xml"/>
  <Override PartName="/xl/worksheets/sheet3.xml" ContentType="application/vnd.openxmlformats-officedocument.spreadsheetml.worksheet+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2.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xml" ContentType="application/vnd.ms-excel.controlproperties+xml"/>
  <Override PartName="/xl/ctrlProps/ctrlProp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10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浦崎直光\Downloads\"/>
    </mc:Choice>
  </mc:AlternateContent>
  <xr:revisionPtr revIDLastSave="0" documentId="13_ncr:1_{EF1D0E26-2A00-4620-8929-5F44F3043923}" xr6:coauthVersionLast="47" xr6:coauthVersionMax="47" xr10:uidLastSave="{00000000-0000-0000-0000-000000000000}"/>
  <bookViews>
    <workbookView xWindow="33120" yWindow="3690" windowWidth="28800" windowHeight="15315" xr2:uid="{00000000-000D-0000-FFFF-FFFF00000000}"/>
  </bookViews>
  <sheets>
    <sheet name="説明" sheetId="17" r:id="rId1"/>
    <sheet name="（A)" sheetId="13" r:id="rId2"/>
    <sheet name="（B)" sheetId="2" r:id="rId3"/>
    <sheet name="（C)" sheetId="3" r:id="rId4"/>
    <sheet name="（D)" sheetId="5" r:id="rId5"/>
    <sheet name="（E)" sheetId="6" r:id="rId6"/>
    <sheet name="（F)" sheetId="7" r:id="rId7"/>
    <sheet name="ポートフォリオ" sheetId="15" r:id="rId8"/>
    <sheet name="卒業要件" sheetId="4" r:id="rId9"/>
    <sheet name="単位計算" sheetId="8" r:id="rId10"/>
    <sheet name="達成度一覧表" sheetId="10" r:id="rId11"/>
    <sheet name="URGCC一覧表" sheetId="11" r:id="rId12"/>
  </sheets>
  <definedNames>
    <definedName name="_xlnm.Print_Area" localSheetId="10">達成度一覧表!$A$1:$AC$29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1" i="3" l="1"/>
  <c r="AB17" i="13"/>
  <c r="F31" i="8"/>
  <c r="F9" i="8" l="1"/>
  <c r="L42" i="3" l="1"/>
  <c r="J42" i="3" s="1"/>
  <c r="J41" i="3"/>
  <c r="G22" i="15"/>
  <c r="D18" i="15"/>
  <c r="E18" i="15"/>
  <c r="C18" i="15"/>
  <c r="H18" i="15"/>
  <c r="F18" i="15"/>
  <c r="I22" i="15" l="1"/>
  <c r="H22" i="15"/>
  <c r="F22" i="15"/>
  <c r="E22" i="15"/>
  <c r="D22" i="15"/>
  <c r="C22" i="15"/>
  <c r="G18" i="15"/>
  <c r="F2" i="10" l="1"/>
  <c r="AA45" i="13" l="1"/>
  <c r="AA44" i="13"/>
  <c r="H10" i="4"/>
  <c r="H7" i="4"/>
  <c r="H6" i="4"/>
  <c r="K5" i="4"/>
  <c r="F11" i="8"/>
  <c r="F8" i="8"/>
  <c r="F7" i="8"/>
  <c r="AA42" i="13"/>
  <c r="V42" i="13" s="1"/>
  <c r="V40" i="13"/>
  <c r="V38" i="13"/>
  <c r="V36" i="13"/>
  <c r="V34" i="13"/>
  <c r="AA19" i="13"/>
  <c r="C19" i="13"/>
  <c r="C17" i="13"/>
  <c r="AA15" i="13"/>
  <c r="C15" i="13"/>
  <c r="AA13" i="13"/>
  <c r="C13" i="13"/>
  <c r="AA11" i="13"/>
  <c r="F6" i="8" s="1"/>
  <c r="K6" i="4" l="1"/>
  <c r="S33" i="13"/>
  <c r="S34" i="13"/>
  <c r="F27" i="8"/>
  <c r="S35" i="13"/>
  <c r="S36" i="13" l="1"/>
  <c r="Z34" i="13" s="1"/>
  <c r="C19" i="15" s="1"/>
  <c r="E23" i="15" s="1"/>
  <c r="Z46" i="13"/>
  <c r="AA46" i="13" s="1"/>
  <c r="V44" i="13"/>
  <c r="J39" i="3" l="1"/>
  <c r="X22" i="10" l="1"/>
  <c r="U22" i="10"/>
  <c r="R22" i="10"/>
  <c r="O22" i="10"/>
  <c r="L22" i="10"/>
  <c r="I22" i="10"/>
  <c r="F22" i="10"/>
  <c r="C22" i="10"/>
  <c r="B10" i="10" s="1"/>
  <c r="E10" i="10" l="1"/>
  <c r="Q18" i="10"/>
  <c r="Q10" i="10"/>
  <c r="Q12" i="10"/>
  <c r="H18" i="10"/>
  <c r="H10" i="10"/>
  <c r="H20" i="10"/>
  <c r="T10" i="10"/>
  <c r="T12" i="10"/>
  <c r="N10" i="10"/>
  <c r="N12" i="10"/>
  <c r="K10" i="10"/>
  <c r="W10" i="10"/>
  <c r="E10" i="11"/>
  <c r="Q10" i="11"/>
  <c r="B10" i="11"/>
  <c r="H10" i="11"/>
  <c r="T10" i="11"/>
  <c r="N10" i="11"/>
  <c r="K10" i="11"/>
  <c r="W10" i="11"/>
  <c r="H17" i="11"/>
  <c r="K17" i="11"/>
  <c r="N17" i="11"/>
  <c r="Q17" i="11"/>
  <c r="T17" i="11"/>
  <c r="W17" i="11"/>
  <c r="E17" i="11"/>
  <c r="B17" i="11"/>
  <c r="Z21" i="10" l="1"/>
  <c r="AA37" i="5"/>
  <c r="N14" i="11" l="1"/>
  <c r="Q14" i="11"/>
  <c r="T14" i="11"/>
  <c r="J43" i="3"/>
  <c r="H34" i="8" s="1"/>
  <c r="L34" i="8" s="1"/>
  <c r="J40" i="3"/>
  <c r="H31" i="8" s="1"/>
  <c r="L7" i="8" l="1"/>
  <c r="L11" i="8"/>
  <c r="L9" i="8"/>
  <c r="L8" i="8"/>
  <c r="L6" i="8"/>
  <c r="I29" i="8"/>
  <c r="L29" i="8" s="1"/>
  <c r="K30" i="4" s="1"/>
  <c r="I28" i="8"/>
  <c r="AA41" i="5"/>
  <c r="J37" i="3"/>
  <c r="J35" i="3"/>
  <c r="D35" i="3" s="1"/>
  <c r="G31" i="8"/>
  <c r="AA37" i="2"/>
  <c r="V37" i="2" s="1"/>
  <c r="J31" i="8"/>
  <c r="J27" i="8"/>
  <c r="I31" i="8"/>
  <c r="W19" i="7"/>
  <c r="W17" i="7"/>
  <c r="AA21" i="7"/>
  <c r="K31" i="8" s="1"/>
  <c r="Q17" i="7"/>
  <c r="N17" i="7"/>
  <c r="AA15" i="7"/>
  <c r="W15" i="7"/>
  <c r="AA13" i="7"/>
  <c r="W13" i="7"/>
  <c r="T13" i="7"/>
  <c r="AA11" i="6"/>
  <c r="W11" i="6"/>
  <c r="AA39" i="5"/>
  <c r="V39" i="5" s="1"/>
  <c r="AA36" i="5"/>
  <c r="H17" i="4"/>
  <c r="AA38" i="5"/>
  <c r="AA35" i="5"/>
  <c r="V35" i="5" s="1"/>
  <c r="H33" i="8"/>
  <c r="L33" i="8" s="1"/>
  <c r="L31" i="8" l="1"/>
  <c r="H19" i="4"/>
  <c r="AA40" i="5"/>
  <c r="I19" i="8"/>
  <c r="L19" i="8" s="1"/>
  <c r="AA42" i="5"/>
  <c r="V41" i="5" s="1"/>
  <c r="I16" i="8"/>
  <c r="L16" i="8" s="1"/>
  <c r="K15" i="4" s="1"/>
  <c r="I18" i="8"/>
  <c r="L18" i="8" s="1"/>
  <c r="H32" i="8"/>
  <c r="D37" i="3"/>
  <c r="D39" i="3"/>
  <c r="H34" i="4"/>
  <c r="H18" i="4"/>
  <c r="I20" i="8"/>
  <c r="L20" i="8" s="1"/>
  <c r="I27" i="8"/>
  <c r="AA39" i="7"/>
  <c r="AA41" i="7"/>
  <c r="AA42" i="7" s="1"/>
  <c r="AA41" i="6"/>
  <c r="V41" i="6" s="1"/>
  <c r="V37" i="5"/>
  <c r="G32" i="8"/>
  <c r="G28" i="8"/>
  <c r="AA41" i="2"/>
  <c r="V41" i="2" s="1"/>
  <c r="G27" i="8"/>
  <c r="AA39" i="2"/>
  <c r="AA43" i="5" l="1"/>
  <c r="K17" i="4"/>
  <c r="V39" i="2"/>
  <c r="G23" i="8"/>
  <c r="L23" i="8" s="1"/>
  <c r="K22" i="4"/>
  <c r="L32" i="8"/>
  <c r="J44" i="3" s="1"/>
  <c r="H27" i="8"/>
  <c r="L27" i="8" s="1"/>
  <c r="K28" i="4" s="1"/>
  <c r="H28" i="8"/>
  <c r="L28" i="8" s="1"/>
  <c r="Z43" i="7"/>
  <c r="Z39" i="7" s="1"/>
  <c r="V39" i="7"/>
  <c r="V41" i="7"/>
  <c r="Z41" i="6"/>
  <c r="AA43" i="2"/>
  <c r="Z37" i="2" s="1"/>
  <c r="W18" i="10" l="1"/>
  <c r="K18" i="10"/>
  <c r="T20" i="10"/>
  <c r="W20" i="10"/>
  <c r="N18" i="10"/>
  <c r="T18" i="10"/>
  <c r="N20" i="10"/>
  <c r="Q20" i="10"/>
  <c r="H19" i="15"/>
  <c r="H23" i="15" s="1"/>
  <c r="K20" i="10"/>
  <c r="W12" i="10"/>
  <c r="W14" i="11"/>
  <c r="K12" i="10"/>
  <c r="K14" i="11"/>
  <c r="H12" i="10"/>
  <c r="H14" i="11"/>
  <c r="E18" i="10"/>
  <c r="G19" i="15"/>
  <c r="D23" i="15" s="1"/>
  <c r="B18" i="10"/>
  <c r="L36" i="8"/>
  <c r="C25" i="10" s="1"/>
  <c r="D19" i="15"/>
  <c r="B12" i="10"/>
  <c r="B14" i="11"/>
  <c r="E12" i="10"/>
  <c r="E14" i="11"/>
  <c r="B20" i="10"/>
  <c r="E20" i="10"/>
  <c r="Z35" i="5"/>
  <c r="W8" i="11"/>
  <c r="K8" i="11"/>
  <c r="E8" i="11"/>
  <c r="T8" i="11"/>
  <c r="H8" i="11"/>
  <c r="Q8" i="11"/>
  <c r="N8" i="11"/>
  <c r="B6" i="11"/>
  <c r="Q6" i="11"/>
  <c r="E6" i="11"/>
  <c r="W16" i="11"/>
  <c r="T16" i="11"/>
  <c r="K16" i="11"/>
  <c r="H16" i="11"/>
  <c r="W6" i="11"/>
  <c r="T6" i="11"/>
  <c r="N16" i="11"/>
  <c r="K6" i="11"/>
  <c r="H6" i="11"/>
  <c r="Q16" i="11"/>
  <c r="N6" i="11"/>
  <c r="E16" i="11"/>
  <c r="B8" i="11"/>
  <c r="B16" i="11"/>
  <c r="K29" i="4"/>
  <c r="C26" i="10"/>
  <c r="K44" i="3"/>
  <c r="H35" i="3" s="1"/>
  <c r="H43" i="3"/>
  <c r="H32" i="4"/>
  <c r="K32" i="4"/>
  <c r="C23" i="15" l="1"/>
  <c r="T16" i="10"/>
  <c r="T12" i="11"/>
  <c r="T14" i="10"/>
  <c r="T18" i="11"/>
  <c r="Q16" i="10"/>
  <c r="Q12" i="11"/>
  <c r="Q14" i="10"/>
  <c r="Q18" i="11"/>
  <c r="N16" i="10"/>
  <c r="N12" i="11"/>
  <c r="K18" i="11"/>
  <c r="N14" i="10"/>
  <c r="N18" i="11"/>
  <c r="W16" i="10"/>
  <c r="W12" i="11"/>
  <c r="K16" i="10"/>
  <c r="K12" i="11"/>
  <c r="H14" i="10"/>
  <c r="K14" i="10"/>
  <c r="F19" i="15"/>
  <c r="F23" i="15" s="1"/>
  <c r="H16" i="10"/>
  <c r="H12" i="11"/>
  <c r="E18" i="11"/>
  <c r="E19" i="15"/>
  <c r="I23" i="15" s="1"/>
  <c r="G23" i="15"/>
  <c r="E16" i="10"/>
  <c r="E12" i="11"/>
  <c r="B14" i="10"/>
  <c r="E14" i="10"/>
  <c r="B12" i="11"/>
  <c r="B16" i="10"/>
  <c r="W14" i="10"/>
  <c r="W18" i="11"/>
  <c r="H18" i="11"/>
  <c r="B18" i="11"/>
  <c r="D41" i="3"/>
  <c r="H44" i="3"/>
</calcChain>
</file>

<file path=xl/sharedStrings.xml><?xml version="1.0" encoding="utf-8"?>
<sst xmlns="http://schemas.openxmlformats.org/spreadsheetml/2006/main" count="502" uniqueCount="351">
  <si>
    <t>　</t>
    <phoneticPr fontId="1"/>
  </si>
  <si>
    <t>授　業　科　目　名</t>
    <rPh sb="0" eb="1">
      <t>ジュ</t>
    </rPh>
    <rPh sb="2" eb="3">
      <t>ギョウ</t>
    </rPh>
    <rPh sb="4" eb="5">
      <t>カ</t>
    </rPh>
    <rPh sb="6" eb="7">
      <t>メ</t>
    </rPh>
    <rPh sb="8" eb="9">
      <t>メイ</t>
    </rPh>
    <phoneticPr fontId="1"/>
  </si>
  <si>
    <t>1年</t>
    <rPh sb="1" eb="2">
      <t>ネン</t>
    </rPh>
    <phoneticPr fontId="1"/>
  </si>
  <si>
    <t>2年</t>
    <rPh sb="1" eb="2">
      <t>ネン</t>
    </rPh>
    <phoneticPr fontId="1"/>
  </si>
  <si>
    <t>3年</t>
    <rPh sb="1" eb="2">
      <t>ネン</t>
    </rPh>
    <phoneticPr fontId="1"/>
  </si>
  <si>
    <t>4年</t>
    <rPh sb="1" eb="2">
      <t>ネン</t>
    </rPh>
    <phoneticPr fontId="1"/>
  </si>
  <si>
    <t>前期</t>
    <rPh sb="0" eb="2">
      <t>ゼンキ</t>
    </rPh>
    <phoneticPr fontId="1"/>
  </si>
  <si>
    <t>後期</t>
    <rPh sb="0" eb="2">
      <t>コウキ</t>
    </rPh>
    <phoneticPr fontId="1"/>
  </si>
  <si>
    <t>学習･教育到達目標</t>
    <rPh sb="0" eb="2">
      <t>ガクシュウ</t>
    </rPh>
    <rPh sb="3" eb="5">
      <t>キョウイク</t>
    </rPh>
    <rPh sb="5" eb="6">
      <t>イタル</t>
    </rPh>
    <rPh sb="6" eb="7">
      <t>タチ</t>
    </rPh>
    <rPh sb="7" eb="9">
      <t>モクヒョウ</t>
    </rPh>
    <phoneticPr fontId="1"/>
  </si>
  <si>
    <t>右欄をクリックして修得した単位数を選択して下さい：</t>
    <rPh sb="0" eb="1">
      <t>ミギ</t>
    </rPh>
    <rPh sb="1" eb="2">
      <t>ラン</t>
    </rPh>
    <rPh sb="13" eb="16">
      <t>タンイスウ</t>
    </rPh>
    <rPh sb="17" eb="19">
      <t>センタク</t>
    </rPh>
    <rPh sb="21" eb="22">
      <t>クダ</t>
    </rPh>
    <phoneticPr fontId="4"/>
  </si>
  <si>
    <t>健康運動系科目(◎）2単位以上</t>
    <rPh sb="0" eb="2">
      <t>ケンコウ</t>
    </rPh>
    <rPh sb="2" eb="4">
      <t>ウンドウ</t>
    </rPh>
    <rPh sb="4" eb="5">
      <t>ケイ</t>
    </rPh>
    <rPh sb="5" eb="7">
      <t>カモク</t>
    </rPh>
    <rPh sb="11" eb="13">
      <t>タンイ</t>
    </rPh>
    <rPh sb="13" eb="15">
      <t>イジョウ</t>
    </rPh>
    <phoneticPr fontId="4"/>
  </si>
  <si>
    <t>人文系科目(◎）2単位以上</t>
    <rPh sb="0" eb="2">
      <t>ジンブン</t>
    </rPh>
    <rPh sb="2" eb="3">
      <t>ケイ</t>
    </rPh>
    <rPh sb="3" eb="5">
      <t>カモク</t>
    </rPh>
    <phoneticPr fontId="4"/>
  </si>
  <si>
    <t>社会系科目(◎）2単位以上</t>
    <rPh sb="0" eb="2">
      <t>シャカイ</t>
    </rPh>
    <rPh sb="2" eb="3">
      <t>ケイ</t>
    </rPh>
    <rPh sb="3" eb="5">
      <t>カモク</t>
    </rPh>
    <phoneticPr fontId="4"/>
  </si>
  <si>
    <t>総合領域(◎）2単位以上</t>
    <rPh sb="0" eb="2">
      <t>ソウゴウ</t>
    </rPh>
    <rPh sb="2" eb="4">
      <t>リョウイキ</t>
    </rPh>
    <phoneticPr fontId="4"/>
  </si>
  <si>
    <t>自然系科目（〇）</t>
    <rPh sb="0" eb="2">
      <t>シゼン</t>
    </rPh>
    <rPh sb="2" eb="3">
      <t>ケイ</t>
    </rPh>
    <rPh sb="3" eb="5">
      <t>カモク</t>
    </rPh>
    <phoneticPr fontId="4"/>
  </si>
  <si>
    <t>地域創生論(○)</t>
    <rPh sb="0" eb="2">
      <t>チイキ</t>
    </rPh>
    <rPh sb="2" eb="4">
      <t>ソウセイ</t>
    </rPh>
    <rPh sb="4" eb="5">
      <t>ロン</t>
    </rPh>
    <phoneticPr fontId="1"/>
  </si>
  <si>
    <t>国際協力論(○)</t>
    <rPh sb="0" eb="2">
      <t>コクサイ</t>
    </rPh>
    <rPh sb="2" eb="4">
      <t>キョウリョク</t>
    </rPh>
    <rPh sb="4" eb="5">
      <t>ロン</t>
    </rPh>
    <phoneticPr fontId="1"/>
  </si>
  <si>
    <t>学習・教育目標(A)の達成度</t>
    <rPh sb="0" eb="2">
      <t>ガクシュウ</t>
    </rPh>
    <rPh sb="3" eb="5">
      <t>キョウイク</t>
    </rPh>
    <rPh sb="5" eb="7">
      <t>モクヒョウ</t>
    </rPh>
    <rPh sb="11" eb="14">
      <t>タッセイド</t>
    </rPh>
    <phoneticPr fontId="4"/>
  </si>
  <si>
    <t>修得した科目にチェックを入れ，各系の修得単位数を選択して下さい．下に達成度が表示されます．</t>
    <rPh sb="0" eb="2">
      <t>シュウトク</t>
    </rPh>
    <rPh sb="4" eb="6">
      <t>カモク</t>
    </rPh>
    <rPh sb="12" eb="13">
      <t>イ</t>
    </rPh>
    <rPh sb="15" eb="16">
      <t>カク</t>
    </rPh>
    <rPh sb="16" eb="17">
      <t>ケイ</t>
    </rPh>
    <rPh sb="18" eb="20">
      <t>シュウトク</t>
    </rPh>
    <rPh sb="20" eb="23">
      <t>タンイスウ</t>
    </rPh>
    <rPh sb="24" eb="26">
      <t>センタク</t>
    </rPh>
    <rPh sb="28" eb="29">
      <t>クダ</t>
    </rPh>
    <rPh sb="32" eb="33">
      <t>シタ</t>
    </rPh>
    <rPh sb="34" eb="37">
      <t>タッセイド</t>
    </rPh>
    <rPh sb="38" eb="40">
      <t>ヒョウジ</t>
    </rPh>
    <phoneticPr fontId="4"/>
  </si>
  <si>
    <t>幅広い教養と豊かな知性及び
柔軟な思考力の修得</t>
    <phoneticPr fontId="4"/>
  </si>
  <si>
    <t>教養領域</t>
    <rPh sb="0" eb="2">
      <t>キョウヨウ</t>
    </rPh>
    <rPh sb="2" eb="4">
      <t>リョウイキ</t>
    </rPh>
    <phoneticPr fontId="1"/>
  </si>
  <si>
    <t>健康運動系科目</t>
    <rPh sb="0" eb="7">
      <t>ケンコウウンドウケイカモク</t>
    </rPh>
    <phoneticPr fontId="1"/>
  </si>
  <si>
    <t>人文系科目</t>
    <rPh sb="0" eb="5">
      <t>ジンブンケイカモク</t>
    </rPh>
    <phoneticPr fontId="1"/>
  </si>
  <si>
    <t>社会系科目</t>
    <rPh sb="0" eb="3">
      <t>シャカイケイ</t>
    </rPh>
    <rPh sb="3" eb="5">
      <t>カモク</t>
    </rPh>
    <phoneticPr fontId="1"/>
  </si>
  <si>
    <t>自然系科目</t>
    <rPh sb="0" eb="2">
      <t>シゼン</t>
    </rPh>
    <rPh sb="2" eb="3">
      <t>ケイ</t>
    </rPh>
    <rPh sb="3" eb="5">
      <t>カモク</t>
    </rPh>
    <phoneticPr fontId="1"/>
  </si>
  <si>
    <t>総合領域</t>
    <rPh sb="0" eb="2">
      <t>ソウゴウ</t>
    </rPh>
    <rPh sb="2" eb="4">
      <t>リョウイキ</t>
    </rPh>
    <phoneticPr fontId="1"/>
  </si>
  <si>
    <t>総合科目</t>
    <rPh sb="0" eb="2">
      <t>ソウゴウ</t>
    </rPh>
    <rPh sb="2" eb="4">
      <t>カモク</t>
    </rPh>
    <phoneticPr fontId="1"/>
  </si>
  <si>
    <t>キャリア関係科目</t>
    <rPh sb="4" eb="6">
      <t>カンケイ</t>
    </rPh>
    <rPh sb="6" eb="8">
      <t>カモク</t>
    </rPh>
    <phoneticPr fontId="1"/>
  </si>
  <si>
    <t>琉大特色科目</t>
    <rPh sb="0" eb="2">
      <t>リュウダイ</t>
    </rPh>
    <rPh sb="2" eb="4">
      <t>トクショク</t>
    </rPh>
    <rPh sb="4" eb="6">
      <t>カモク</t>
    </rPh>
    <phoneticPr fontId="1"/>
  </si>
  <si>
    <t>地域創生科目</t>
    <rPh sb="0" eb="2">
      <t>チイキ</t>
    </rPh>
    <rPh sb="2" eb="4">
      <t>ソウセイ</t>
    </rPh>
    <rPh sb="4" eb="6">
      <t>カモク</t>
    </rPh>
    <phoneticPr fontId="1"/>
  </si>
  <si>
    <t>2単位以上</t>
    <rPh sb="1" eb="3">
      <t>タンイ</t>
    </rPh>
    <rPh sb="3" eb="5">
      <t>イジョウ</t>
    </rPh>
    <phoneticPr fontId="1"/>
  </si>
  <si>
    <t>基幹領域</t>
    <rPh sb="0" eb="2">
      <t>キカン</t>
    </rPh>
    <rPh sb="2" eb="4">
      <t>リョウイキ</t>
    </rPh>
    <phoneticPr fontId="1"/>
  </si>
  <si>
    <t>情報関係科目</t>
    <rPh sb="0" eb="2">
      <t>ジョウホウ</t>
    </rPh>
    <rPh sb="2" eb="4">
      <t>カンケイ</t>
    </rPh>
    <rPh sb="4" eb="6">
      <t>カモク</t>
    </rPh>
    <phoneticPr fontId="1"/>
  </si>
  <si>
    <t>外国語科目</t>
    <rPh sb="0" eb="3">
      <t>ガイコクゴ</t>
    </rPh>
    <rPh sb="3" eb="5">
      <t>カモク</t>
    </rPh>
    <phoneticPr fontId="1"/>
  </si>
  <si>
    <t>2単位</t>
    <rPh sb="1" eb="3">
      <t>タンイ</t>
    </rPh>
    <phoneticPr fontId="1"/>
  </si>
  <si>
    <t>8単位以上</t>
    <rPh sb="1" eb="3">
      <t>タンイ</t>
    </rPh>
    <rPh sb="3" eb="5">
      <t>イジョウ</t>
    </rPh>
    <phoneticPr fontId="1"/>
  </si>
  <si>
    <t>1．共通教育</t>
    <rPh sb="2" eb="4">
      <t>キョウツウ</t>
    </rPh>
    <rPh sb="4" eb="6">
      <t>キョウイク</t>
    </rPh>
    <phoneticPr fontId="1"/>
  </si>
  <si>
    <t>2．専門基礎科目</t>
    <rPh sb="2" eb="4">
      <t>センモン</t>
    </rPh>
    <rPh sb="4" eb="6">
      <t>キソ</t>
    </rPh>
    <rPh sb="6" eb="8">
      <t>カモク</t>
    </rPh>
    <phoneticPr fontId="1"/>
  </si>
  <si>
    <t>専門基礎科目</t>
    <rPh sb="0" eb="2">
      <t>センモン</t>
    </rPh>
    <rPh sb="2" eb="4">
      <t>キソ</t>
    </rPh>
    <rPh sb="4" eb="6">
      <t>カモク</t>
    </rPh>
    <phoneticPr fontId="1"/>
  </si>
  <si>
    <t>（微積STⅠ，Ⅱ，物理学Ⅰ，物理学実験，化学入門Ⅰ，化学実験）</t>
    <rPh sb="1" eb="3">
      <t>ビセキ</t>
    </rPh>
    <rPh sb="9" eb="12">
      <t>ブツリガク</t>
    </rPh>
    <rPh sb="14" eb="17">
      <t>ブツリガク</t>
    </rPh>
    <rPh sb="17" eb="19">
      <t>ジッケン</t>
    </rPh>
    <rPh sb="20" eb="22">
      <t>カガク</t>
    </rPh>
    <rPh sb="22" eb="24">
      <t>ニュウモン</t>
    </rPh>
    <rPh sb="26" eb="28">
      <t>カガク</t>
    </rPh>
    <rPh sb="28" eb="30">
      <t>ジッケン</t>
    </rPh>
    <phoneticPr fontId="1"/>
  </si>
  <si>
    <t>10単位以上</t>
    <rPh sb="2" eb="4">
      <t>タンイ</t>
    </rPh>
    <rPh sb="4" eb="6">
      <t>イジョウ</t>
    </rPh>
    <phoneticPr fontId="1"/>
  </si>
  <si>
    <t>3．専門教育</t>
    <rPh sb="2" eb="4">
      <t>センモン</t>
    </rPh>
    <rPh sb="4" eb="6">
      <t>キョウイク</t>
    </rPh>
    <phoneticPr fontId="1"/>
  </si>
  <si>
    <t>専門科目</t>
    <rPh sb="0" eb="2">
      <t>センモン</t>
    </rPh>
    <rPh sb="2" eb="4">
      <t>カモク</t>
    </rPh>
    <phoneticPr fontId="1"/>
  </si>
  <si>
    <t>必修</t>
    <rPh sb="0" eb="2">
      <t>ヒッシュウ</t>
    </rPh>
    <phoneticPr fontId="1"/>
  </si>
  <si>
    <t>工学共通科目</t>
    <rPh sb="0" eb="2">
      <t>コウガク</t>
    </rPh>
    <rPh sb="2" eb="4">
      <t>キョウツウ</t>
    </rPh>
    <rPh sb="4" eb="6">
      <t>カモク</t>
    </rPh>
    <phoneticPr fontId="1"/>
  </si>
  <si>
    <t>28単位</t>
    <rPh sb="2" eb="4">
      <t>タンイ</t>
    </rPh>
    <phoneticPr fontId="1"/>
  </si>
  <si>
    <t>コース専門科目</t>
    <rPh sb="3" eb="5">
      <t>センモン</t>
    </rPh>
    <rPh sb="5" eb="7">
      <t>カモク</t>
    </rPh>
    <phoneticPr fontId="1"/>
  </si>
  <si>
    <t>27単位</t>
    <rPh sb="2" eb="4">
      <t>タンイ</t>
    </rPh>
    <phoneticPr fontId="1"/>
  </si>
  <si>
    <t>選択必修</t>
    <rPh sb="0" eb="2">
      <t>センタク</t>
    </rPh>
    <rPh sb="2" eb="4">
      <t>ヒッシュウ</t>
    </rPh>
    <phoneticPr fontId="1"/>
  </si>
  <si>
    <t>選択</t>
    <rPh sb="0" eb="2">
      <t>センタク</t>
    </rPh>
    <phoneticPr fontId="1"/>
  </si>
  <si>
    <t>工学融合科目</t>
    <rPh sb="0" eb="2">
      <t>コウガク</t>
    </rPh>
    <rPh sb="2" eb="4">
      <t>ユウゴウ</t>
    </rPh>
    <rPh sb="4" eb="6">
      <t>カモク</t>
    </rPh>
    <phoneticPr fontId="1"/>
  </si>
  <si>
    <t>4単位以上</t>
    <rPh sb="1" eb="3">
      <t>タンイ</t>
    </rPh>
    <rPh sb="3" eb="5">
      <t>イジョウ</t>
    </rPh>
    <phoneticPr fontId="1"/>
  </si>
  <si>
    <t>33単位以上</t>
    <rPh sb="2" eb="4">
      <t>タンイ</t>
    </rPh>
    <rPh sb="4" eb="6">
      <t>イジョウ</t>
    </rPh>
    <phoneticPr fontId="1"/>
  </si>
  <si>
    <t>14単位以上
（人文+社会+総合領域≧12）</t>
    <rPh sb="2" eb="4">
      <t>タンイ</t>
    </rPh>
    <rPh sb="4" eb="6">
      <t>イジョウ</t>
    </rPh>
    <rPh sb="8" eb="10">
      <t>ジンブン</t>
    </rPh>
    <rPh sb="11" eb="13">
      <t>シャカイ</t>
    </rPh>
    <rPh sb="14" eb="16">
      <t>ソウゴウ</t>
    </rPh>
    <rPh sb="16" eb="18">
      <t>リョウイキ</t>
    </rPh>
    <phoneticPr fontId="1"/>
  </si>
  <si>
    <t>(A)</t>
    <phoneticPr fontId="1"/>
  </si>
  <si>
    <t>基礎数学Ⅰ(◎)</t>
    <rPh sb="0" eb="2">
      <t>キソ</t>
    </rPh>
    <rPh sb="2" eb="4">
      <t>スウガク</t>
    </rPh>
    <phoneticPr fontId="1"/>
  </si>
  <si>
    <t>微積STⅠ(◎)</t>
    <rPh sb="0" eb="2">
      <t>ビセキ</t>
    </rPh>
    <phoneticPr fontId="1"/>
  </si>
  <si>
    <t>工業数学Ⅰ(◎)</t>
    <rPh sb="0" eb="2">
      <t>コウギョウ</t>
    </rPh>
    <rPh sb="2" eb="4">
      <t>スウガク</t>
    </rPh>
    <phoneticPr fontId="1"/>
  </si>
  <si>
    <t>物理学Ⅰ(◎)</t>
    <rPh sb="0" eb="3">
      <t>ブツリガク</t>
    </rPh>
    <phoneticPr fontId="1"/>
  </si>
  <si>
    <t>工学共通必修</t>
    <rPh sb="0" eb="2">
      <t>コウガク</t>
    </rPh>
    <rPh sb="2" eb="4">
      <t>キョウツウ</t>
    </rPh>
    <rPh sb="4" eb="6">
      <t>ヒッシュウ</t>
    </rPh>
    <phoneticPr fontId="4"/>
  </si>
  <si>
    <t>工学共通選択</t>
    <rPh sb="0" eb="2">
      <t>コウガク</t>
    </rPh>
    <rPh sb="2" eb="4">
      <t>キョウツウ</t>
    </rPh>
    <rPh sb="4" eb="6">
      <t>センタク</t>
    </rPh>
    <phoneticPr fontId="4"/>
  </si>
  <si>
    <t>コース専門必修</t>
    <rPh sb="3" eb="5">
      <t>センモン</t>
    </rPh>
    <rPh sb="5" eb="7">
      <t>ヒッシュウ</t>
    </rPh>
    <phoneticPr fontId="4"/>
  </si>
  <si>
    <t>コース専門選択</t>
    <rPh sb="3" eb="5">
      <t>センモン</t>
    </rPh>
    <rPh sb="5" eb="7">
      <t>センタク</t>
    </rPh>
    <phoneticPr fontId="1"/>
  </si>
  <si>
    <t>専門基礎</t>
    <rPh sb="0" eb="2">
      <t>センモン</t>
    </rPh>
    <rPh sb="2" eb="4">
      <t>キソ</t>
    </rPh>
    <phoneticPr fontId="1"/>
  </si>
  <si>
    <t>工業数学Ⅱ(◎)</t>
    <rPh sb="0" eb="2">
      <t>コウギョウ</t>
    </rPh>
    <rPh sb="2" eb="4">
      <t>スウガク</t>
    </rPh>
    <phoneticPr fontId="1"/>
  </si>
  <si>
    <t>化学入門(◎)</t>
    <rPh sb="0" eb="2">
      <t>カガク</t>
    </rPh>
    <rPh sb="2" eb="4">
      <t>ニュウモン</t>
    </rPh>
    <phoneticPr fontId="1"/>
  </si>
  <si>
    <t>化学実験(◎)</t>
    <rPh sb="0" eb="2">
      <t>カガク</t>
    </rPh>
    <rPh sb="2" eb="4">
      <t>ジッケン</t>
    </rPh>
    <phoneticPr fontId="1"/>
  </si>
  <si>
    <t>物理学実験(◎)</t>
    <rPh sb="0" eb="3">
      <t>ブツリガク</t>
    </rPh>
    <rPh sb="3" eb="5">
      <t>ジッケン</t>
    </rPh>
    <phoneticPr fontId="1"/>
  </si>
  <si>
    <t>ベクトル解析(◎)</t>
    <rPh sb="4" eb="6">
      <t>カイセキ</t>
    </rPh>
    <phoneticPr fontId="4"/>
  </si>
  <si>
    <t>ﾌﾟﾛｸﾞﾗﾐﾝｸﾞⅠ(◎)</t>
    <phoneticPr fontId="4"/>
  </si>
  <si>
    <t>工業数学Ⅲ(◎)</t>
    <rPh sb="0" eb="2">
      <t>コウギョウ</t>
    </rPh>
    <rPh sb="2" eb="4">
      <t>スウガク</t>
    </rPh>
    <phoneticPr fontId="1"/>
  </si>
  <si>
    <t>工業数学Ⅳ(◎)</t>
    <rPh sb="0" eb="2">
      <t>コウギョウ</t>
    </rPh>
    <rPh sb="2" eb="4">
      <t>スウガク</t>
    </rPh>
    <phoneticPr fontId="1"/>
  </si>
  <si>
    <t>学習・教育目標(B)の達成度</t>
    <rPh sb="0" eb="2">
      <t>ガクシュウ</t>
    </rPh>
    <rPh sb="3" eb="5">
      <t>キョウイク</t>
    </rPh>
    <rPh sb="5" eb="7">
      <t>モクヒョウ</t>
    </rPh>
    <rPh sb="11" eb="14">
      <t>タッセイド</t>
    </rPh>
    <phoneticPr fontId="4"/>
  </si>
  <si>
    <t>技術者としての基礎学力の修得</t>
    <rPh sb="0" eb="3">
      <t>ギジュツシャ</t>
    </rPh>
    <rPh sb="7" eb="9">
      <t>キソ</t>
    </rPh>
    <rPh sb="9" eb="11">
      <t>ガクリョク</t>
    </rPh>
    <phoneticPr fontId="4"/>
  </si>
  <si>
    <t>(B)</t>
    <phoneticPr fontId="1"/>
  </si>
  <si>
    <t>工学基礎演習(◎)</t>
    <rPh sb="0" eb="2">
      <t>コウガク</t>
    </rPh>
    <rPh sb="2" eb="4">
      <t>キソ</t>
    </rPh>
    <rPh sb="4" eb="6">
      <t>エンシュウ</t>
    </rPh>
    <phoneticPr fontId="4"/>
  </si>
  <si>
    <t>ED基礎(◎)</t>
    <rPh sb="2" eb="4">
      <t>キソ</t>
    </rPh>
    <phoneticPr fontId="4"/>
  </si>
  <si>
    <t>電磁気学Ⅰ(◎)</t>
    <rPh sb="0" eb="3">
      <t>デンジキ</t>
    </rPh>
    <rPh sb="3" eb="4">
      <t>ガク</t>
    </rPh>
    <phoneticPr fontId="4"/>
  </si>
  <si>
    <t>電磁気学Ⅱ(◎)</t>
    <rPh sb="0" eb="3">
      <t>デンジキ</t>
    </rPh>
    <rPh sb="3" eb="4">
      <t>ガク</t>
    </rPh>
    <phoneticPr fontId="4"/>
  </si>
  <si>
    <t>電磁気学Ⅲ(◎)</t>
    <rPh sb="0" eb="3">
      <t>デンジキ</t>
    </rPh>
    <rPh sb="3" eb="4">
      <t>ガク</t>
    </rPh>
    <phoneticPr fontId="4"/>
  </si>
  <si>
    <t>電磁気学Ⅳ(◎)</t>
    <rPh sb="0" eb="3">
      <t>デンジキ</t>
    </rPh>
    <rPh sb="3" eb="4">
      <t>ガク</t>
    </rPh>
    <phoneticPr fontId="4"/>
  </si>
  <si>
    <t>回路理論Ⅰ(◎)</t>
    <rPh sb="0" eb="2">
      <t>カイロ</t>
    </rPh>
    <rPh sb="2" eb="4">
      <t>リロン</t>
    </rPh>
    <phoneticPr fontId="4"/>
  </si>
  <si>
    <t>回路理論Ⅱ(◎)</t>
    <rPh sb="0" eb="2">
      <t>カイロ</t>
    </rPh>
    <rPh sb="2" eb="4">
      <t>リロン</t>
    </rPh>
    <phoneticPr fontId="4"/>
  </si>
  <si>
    <t>回路理論Ⅲ(◎)</t>
    <rPh sb="0" eb="2">
      <t>カイロ</t>
    </rPh>
    <rPh sb="2" eb="4">
      <t>リロン</t>
    </rPh>
    <phoneticPr fontId="4"/>
  </si>
  <si>
    <t>回路理論Ⅳ(◎)</t>
    <rPh sb="0" eb="2">
      <t>カイロ</t>
    </rPh>
    <rPh sb="2" eb="4">
      <t>リロン</t>
    </rPh>
    <phoneticPr fontId="4"/>
  </si>
  <si>
    <t>電子回路基礎(◎)</t>
    <rPh sb="0" eb="2">
      <t>デンシ</t>
    </rPh>
    <rPh sb="2" eb="4">
      <t>カイロ</t>
    </rPh>
    <rPh sb="4" eb="6">
      <t>キソ</t>
    </rPh>
    <phoneticPr fontId="4"/>
  </si>
  <si>
    <t>電気電子計測Ⅰ(◎)</t>
    <rPh sb="0" eb="2">
      <t>デンキ</t>
    </rPh>
    <rPh sb="2" eb="4">
      <t>デンシ</t>
    </rPh>
    <rPh sb="4" eb="6">
      <t>ケイソク</t>
    </rPh>
    <phoneticPr fontId="4"/>
  </si>
  <si>
    <t>電気電子計測Ⅱ(〇)</t>
    <rPh sb="0" eb="2">
      <t>デンキ</t>
    </rPh>
    <rPh sb="2" eb="4">
      <t>デンシ</t>
    </rPh>
    <rPh sb="4" eb="6">
      <t>ケイソク</t>
    </rPh>
    <phoneticPr fontId="4"/>
  </si>
  <si>
    <t>電子物性工学Ⅰ(◎)</t>
    <rPh sb="0" eb="2">
      <t>デンシ</t>
    </rPh>
    <rPh sb="2" eb="4">
      <t>ブッセイ</t>
    </rPh>
    <rPh sb="4" eb="6">
      <t>コウガク</t>
    </rPh>
    <phoneticPr fontId="4"/>
  </si>
  <si>
    <t>量子力学Ⅰ(◎)</t>
    <rPh sb="0" eb="2">
      <t>リョウシ</t>
    </rPh>
    <rPh sb="2" eb="4">
      <t>リキガク</t>
    </rPh>
    <phoneticPr fontId="4"/>
  </si>
  <si>
    <t>電子ﾃﾞﾊﾞｲｽⅠ(◎)</t>
    <rPh sb="0" eb="2">
      <t>デンシ</t>
    </rPh>
    <phoneticPr fontId="4"/>
  </si>
  <si>
    <t>情報数学(◎)</t>
    <rPh sb="0" eb="2">
      <t>ジョウホウ</t>
    </rPh>
    <rPh sb="2" eb="4">
      <t>スウガク</t>
    </rPh>
    <phoneticPr fontId="4"/>
  </si>
  <si>
    <t>ﾊﾟﾙｽ･ﾃﾞｨｼﾞﾀﾙ回路(◎)</t>
    <rPh sb="12" eb="13">
      <t>マル</t>
    </rPh>
    <rPh sb="13" eb="14">
      <t>）</t>
    </rPh>
    <phoneticPr fontId="4"/>
  </si>
  <si>
    <t>電子計算機Ⅰ(◎)</t>
    <rPh sb="0" eb="2">
      <t>デンシ</t>
    </rPh>
    <rPh sb="2" eb="5">
      <t>ケイサンキ</t>
    </rPh>
    <phoneticPr fontId="4"/>
  </si>
  <si>
    <t>通信工学Ⅰ(◎)</t>
    <rPh sb="0" eb="2">
      <t>ツウシン</t>
    </rPh>
    <rPh sb="2" eb="4">
      <t>コウガク</t>
    </rPh>
    <phoneticPr fontId="4"/>
  </si>
  <si>
    <t>電気電子材料(〇)</t>
    <rPh sb="0" eb="2">
      <t>デンキ</t>
    </rPh>
    <rPh sb="2" eb="4">
      <t>デンシ</t>
    </rPh>
    <rPh sb="4" eb="6">
      <t>ザイリョウ</t>
    </rPh>
    <phoneticPr fontId="4"/>
  </si>
  <si>
    <t>電気機器Ⅰ(〇)</t>
    <rPh sb="0" eb="2">
      <t>デンキ</t>
    </rPh>
    <rPh sb="2" eb="4">
      <t>キキ</t>
    </rPh>
    <phoneticPr fontId="4"/>
  </si>
  <si>
    <t>制御工学(〇)</t>
    <rPh sb="0" eb="2">
      <t>セイギョ</t>
    </rPh>
    <rPh sb="2" eb="4">
      <t>コウガク</t>
    </rPh>
    <phoneticPr fontId="4"/>
  </si>
  <si>
    <t>電子物性工学Ⅱ(〇)</t>
    <rPh sb="0" eb="2">
      <t>デンシ</t>
    </rPh>
    <rPh sb="2" eb="4">
      <t>ブッセイ</t>
    </rPh>
    <rPh sb="4" eb="6">
      <t>コウガク</t>
    </rPh>
    <phoneticPr fontId="4"/>
  </si>
  <si>
    <t>量子力学Ⅱ(〇)</t>
    <rPh sb="0" eb="2">
      <t>リョウシ</t>
    </rPh>
    <rPh sb="2" eb="4">
      <t>リキガク</t>
    </rPh>
    <phoneticPr fontId="4"/>
  </si>
  <si>
    <t>電子ﾃﾞﾊﾞｲｽ材料(〇)</t>
    <rPh sb="0" eb="2">
      <t>デンシ</t>
    </rPh>
    <rPh sb="8" eb="10">
      <t>ザイリョウ</t>
    </rPh>
    <phoneticPr fontId="4"/>
  </si>
  <si>
    <t>電子回路応用(〇)</t>
    <rPh sb="0" eb="2">
      <t>デンシ</t>
    </rPh>
    <rPh sb="2" eb="4">
      <t>カイロ</t>
    </rPh>
    <rPh sb="4" eb="6">
      <t>オウヨウ</t>
    </rPh>
    <phoneticPr fontId="4"/>
  </si>
  <si>
    <t>電磁波工学(〇)</t>
    <rPh sb="0" eb="3">
      <t>デンジハ</t>
    </rPh>
    <rPh sb="3" eb="5">
      <t>コウガク</t>
    </rPh>
    <phoneticPr fontId="4"/>
  </si>
  <si>
    <t>ﾊﾟﾜｰｴﾚｸﾄﾛﾆｸｽ(〇)</t>
    <phoneticPr fontId="4"/>
  </si>
  <si>
    <t>電気機器Ⅱ(〇)</t>
    <rPh sb="0" eb="2">
      <t>デンキ</t>
    </rPh>
    <rPh sb="2" eb="4">
      <t>キキ</t>
    </rPh>
    <phoneticPr fontId="4"/>
  </si>
  <si>
    <t>ﾃﾞｨｼﾞﾀﾙ制御(〇)</t>
    <rPh sb="7" eb="8">
      <t>（</t>
    </rPh>
    <rPh sb="8" eb="9">
      <t>マル</t>
    </rPh>
    <phoneticPr fontId="4"/>
  </si>
  <si>
    <t>通信工学Ⅱ(〇)</t>
    <rPh sb="0" eb="2">
      <t>ツウシン</t>
    </rPh>
    <rPh sb="2" eb="4">
      <t>コウガク</t>
    </rPh>
    <phoneticPr fontId="4"/>
  </si>
  <si>
    <t>電子計算機Ⅱ(〇)</t>
    <rPh sb="0" eb="2">
      <t>デンシ</t>
    </rPh>
    <rPh sb="2" eb="5">
      <t>ケイサンキ</t>
    </rPh>
    <phoneticPr fontId="4"/>
  </si>
  <si>
    <t>組込設計(〇)</t>
    <rPh sb="0" eb="2">
      <t>クミコミ</t>
    </rPh>
    <rPh sb="2" eb="4">
      <t>セッケイ</t>
    </rPh>
    <phoneticPr fontId="4"/>
  </si>
  <si>
    <t>情報と符号の理論(〇)</t>
    <rPh sb="0" eb="2">
      <t>ジョウホウ</t>
    </rPh>
    <rPh sb="3" eb="5">
      <t>フゴウ</t>
    </rPh>
    <rPh sb="6" eb="8">
      <t>リロン</t>
    </rPh>
    <phoneticPr fontId="4"/>
  </si>
  <si>
    <t>ﾃﾞｼﾞﾀﾙ信号処理及びﾌｨﾙﾀ(〇)</t>
    <rPh sb="6" eb="8">
      <t>ショリ</t>
    </rPh>
    <rPh sb="8" eb="10">
      <t>オヨビ</t>
    </rPh>
    <rPh sb="10" eb="11">
      <t>フ</t>
    </rPh>
    <phoneticPr fontId="4"/>
  </si>
  <si>
    <t>生体計測工学(〇)</t>
    <rPh sb="0" eb="2">
      <t>セイタイ</t>
    </rPh>
    <rPh sb="2" eb="4">
      <t>ケイソク</t>
    </rPh>
    <rPh sb="4" eb="6">
      <t>コウガク</t>
    </rPh>
    <phoneticPr fontId="4"/>
  </si>
  <si>
    <t>電子情報通信選択</t>
    <rPh sb="0" eb="2">
      <t>デンシ</t>
    </rPh>
    <rPh sb="2" eb="6">
      <t>ジョウホウツウシン</t>
    </rPh>
    <rPh sb="6" eb="8">
      <t>センタク</t>
    </rPh>
    <phoneticPr fontId="1"/>
  </si>
  <si>
    <t>電気ｼｽﾃﾑ工学選択</t>
    <rPh sb="0" eb="2">
      <t>デンキ</t>
    </rPh>
    <rPh sb="6" eb="8">
      <t>コウガク</t>
    </rPh>
    <rPh sb="8" eb="10">
      <t>センタク</t>
    </rPh>
    <phoneticPr fontId="1"/>
  </si>
  <si>
    <t>電力工学Ⅰ(〇)</t>
    <rPh sb="0" eb="2">
      <t>デンリョク</t>
    </rPh>
    <rPh sb="2" eb="4">
      <t>コウガク</t>
    </rPh>
    <phoneticPr fontId="1"/>
  </si>
  <si>
    <t>システム工学(〇)</t>
    <rPh sb="4" eb="6">
      <t>コウガク</t>
    </rPh>
    <phoneticPr fontId="1"/>
  </si>
  <si>
    <t>電力系等工学(〇)</t>
    <rPh sb="0" eb="2">
      <t>デンリョク</t>
    </rPh>
    <rPh sb="2" eb="4">
      <t>ケイトウ</t>
    </rPh>
    <rPh sb="4" eb="6">
      <t>コウガク</t>
    </rPh>
    <phoneticPr fontId="4"/>
  </si>
  <si>
    <t>メカトロニクス(〇)</t>
    <phoneticPr fontId="4"/>
  </si>
  <si>
    <t>電気法規及び施設管理(〇)</t>
    <rPh sb="0" eb="2">
      <t>デンキ</t>
    </rPh>
    <rPh sb="2" eb="4">
      <t>ホウキ</t>
    </rPh>
    <rPh sb="4" eb="5">
      <t>オヨ</t>
    </rPh>
    <rPh sb="6" eb="8">
      <t>シセツ</t>
    </rPh>
    <rPh sb="8" eb="10">
      <t>カンリ</t>
    </rPh>
    <phoneticPr fontId="4"/>
  </si>
  <si>
    <t>電気機器設計製図(〇)</t>
    <rPh sb="0" eb="2">
      <t>デンキ</t>
    </rPh>
    <rPh sb="2" eb="4">
      <t>キキ</t>
    </rPh>
    <rPh sb="4" eb="6">
      <t>セッケイ</t>
    </rPh>
    <rPh sb="6" eb="8">
      <t>セイズ</t>
    </rPh>
    <phoneticPr fontId="4"/>
  </si>
  <si>
    <t>知的財産権(〇)</t>
    <rPh sb="0" eb="2">
      <t>チテキ</t>
    </rPh>
    <rPh sb="2" eb="5">
      <t>ザイサンケン</t>
    </rPh>
    <phoneticPr fontId="4"/>
  </si>
  <si>
    <t>品質管理(〇)</t>
    <rPh sb="0" eb="2">
      <t>ヒンシツ</t>
    </rPh>
    <rPh sb="2" eb="4">
      <t>カンリ</t>
    </rPh>
    <phoneticPr fontId="4"/>
  </si>
  <si>
    <t>学習・教育目標(C)の達成度</t>
    <rPh sb="0" eb="2">
      <t>ガクシュウ</t>
    </rPh>
    <rPh sb="3" eb="5">
      <t>キョウイク</t>
    </rPh>
    <rPh sb="5" eb="7">
      <t>モクヒョウ</t>
    </rPh>
    <rPh sb="11" eb="14">
      <t>タッセイド</t>
    </rPh>
    <phoneticPr fontId="4"/>
  </si>
  <si>
    <t>右欄に修得した単位数を選択して下さい：</t>
    <rPh sb="0" eb="1">
      <t>ミギ</t>
    </rPh>
    <rPh sb="1" eb="2">
      <t>ラン</t>
    </rPh>
    <phoneticPr fontId="1"/>
  </si>
  <si>
    <t>共通教育</t>
    <rPh sb="0" eb="2">
      <t>キョウツウ</t>
    </rPh>
    <rPh sb="2" eb="4">
      <t>キョウイク</t>
    </rPh>
    <phoneticPr fontId="4"/>
  </si>
  <si>
    <t>大学英語(◎)</t>
    <rPh sb="0" eb="2">
      <t>ダイガク</t>
    </rPh>
    <rPh sb="2" eb="4">
      <t>エイゴ</t>
    </rPh>
    <phoneticPr fontId="4"/>
  </si>
  <si>
    <t>第2外国語Ⅰ(◎)</t>
    <rPh sb="0" eb="1">
      <t>ダイ</t>
    </rPh>
    <rPh sb="2" eb="5">
      <t>ガイコクゴ</t>
    </rPh>
    <phoneticPr fontId="4"/>
  </si>
  <si>
    <t>第2外国語Ⅱ(◎)</t>
    <rPh sb="0" eb="1">
      <t>ダイ</t>
    </rPh>
    <rPh sb="2" eb="5">
      <t>ガイコクゴ</t>
    </rPh>
    <phoneticPr fontId="4"/>
  </si>
  <si>
    <t>英語系科目1(◎)</t>
    <rPh sb="0" eb="2">
      <t>エイゴ</t>
    </rPh>
    <rPh sb="2" eb="3">
      <t>ケイ</t>
    </rPh>
    <rPh sb="3" eb="5">
      <t>カモク</t>
    </rPh>
    <phoneticPr fontId="4"/>
  </si>
  <si>
    <t>技術英語Ⅰ(〇)</t>
    <rPh sb="0" eb="2">
      <t>ギジュツ</t>
    </rPh>
    <rPh sb="2" eb="4">
      <t>エイゴ</t>
    </rPh>
    <phoneticPr fontId="4"/>
  </si>
  <si>
    <t>技術英語Ⅱ(〇)</t>
    <rPh sb="0" eb="2">
      <t>ギジュツ</t>
    </rPh>
    <rPh sb="2" eb="4">
      <t>エイゴ</t>
    </rPh>
    <phoneticPr fontId="4"/>
  </si>
  <si>
    <t>技術英語Ⅲ(〇)</t>
    <rPh sb="0" eb="2">
      <t>ギジュツ</t>
    </rPh>
    <rPh sb="2" eb="4">
      <t>エイゴ</t>
    </rPh>
    <phoneticPr fontId="4"/>
  </si>
  <si>
    <t>セミナーⅠ(◎)</t>
    <phoneticPr fontId="4"/>
  </si>
  <si>
    <t>セミナーⅡ(◎)</t>
    <phoneticPr fontId="4"/>
  </si>
  <si>
    <t>卒業研究Ⅰ(◎)</t>
    <rPh sb="0" eb="2">
      <t>ソツギョウ</t>
    </rPh>
    <rPh sb="2" eb="4">
      <t>ケンキュウ</t>
    </rPh>
    <phoneticPr fontId="4"/>
  </si>
  <si>
    <t>卒業研究Ⅱ(◎)</t>
    <rPh sb="0" eb="2">
      <t>ソツギョウ</t>
    </rPh>
    <rPh sb="2" eb="4">
      <t>ケンキュウ</t>
    </rPh>
    <phoneticPr fontId="4"/>
  </si>
  <si>
    <t>地　域　課　題　解　決　実　践　演　習</t>
    <rPh sb="0" eb="1">
      <t>チ</t>
    </rPh>
    <rPh sb="2" eb="3">
      <t>イキ</t>
    </rPh>
    <rPh sb="4" eb="5">
      <t>カ</t>
    </rPh>
    <rPh sb="6" eb="7">
      <t>ダイ</t>
    </rPh>
    <rPh sb="8" eb="9">
      <t>カイ</t>
    </rPh>
    <rPh sb="10" eb="11">
      <t>ケッ</t>
    </rPh>
    <rPh sb="12" eb="13">
      <t>ジツ</t>
    </rPh>
    <rPh sb="14" eb="15">
      <t>セン</t>
    </rPh>
    <rPh sb="16" eb="17">
      <t>エン</t>
    </rPh>
    <rPh sb="18" eb="19">
      <t>シュウ</t>
    </rPh>
    <phoneticPr fontId="1"/>
  </si>
  <si>
    <t>電気電子基礎実験(◎)</t>
    <rPh sb="0" eb="2">
      <t>デンキ</t>
    </rPh>
    <rPh sb="2" eb="4">
      <t>デンシ</t>
    </rPh>
    <rPh sb="4" eb="6">
      <t>キソ</t>
    </rPh>
    <rPh sb="6" eb="8">
      <t>ジッケン</t>
    </rPh>
    <phoneticPr fontId="1"/>
  </si>
  <si>
    <t>電気電子応用実験(◎)</t>
    <rPh sb="0" eb="2">
      <t>デンキ</t>
    </rPh>
    <rPh sb="2" eb="4">
      <t>デンシ</t>
    </rPh>
    <rPh sb="4" eb="6">
      <t>オウヨウ</t>
    </rPh>
    <rPh sb="6" eb="8">
      <t>ジッケン</t>
    </rPh>
    <phoneticPr fontId="1"/>
  </si>
  <si>
    <t>電子情報通信実験(◎)</t>
    <rPh sb="0" eb="2">
      <t>デンシ</t>
    </rPh>
    <rPh sb="2" eb="6">
      <t>ジョウホウツウシン</t>
    </rPh>
    <rPh sb="6" eb="8">
      <t>ジッケン</t>
    </rPh>
    <phoneticPr fontId="1"/>
  </si>
  <si>
    <t>電力工学実験(◎)</t>
    <rPh sb="0" eb="2">
      <t>デンリョク</t>
    </rPh>
    <rPh sb="2" eb="4">
      <t>コウガク</t>
    </rPh>
    <rPh sb="4" eb="6">
      <t>ジッケン</t>
    </rPh>
    <phoneticPr fontId="1"/>
  </si>
  <si>
    <t>学習・教育目標(D)の達成度</t>
    <rPh sb="0" eb="2">
      <t>ガクシュウ</t>
    </rPh>
    <rPh sb="3" eb="5">
      <t>キョウイク</t>
    </rPh>
    <rPh sb="5" eb="7">
      <t>モクヒョウ</t>
    </rPh>
    <rPh sb="11" eb="14">
      <t>タッセイド</t>
    </rPh>
    <phoneticPr fontId="4"/>
  </si>
  <si>
    <t>技術者としてのコミュニケーション能力とチームワーク力の向上</t>
    <rPh sb="0" eb="3">
      <t>ギジュツシャ</t>
    </rPh>
    <rPh sb="16" eb="18">
      <t>ノウリョク</t>
    </rPh>
    <rPh sb="25" eb="26">
      <t>リョク</t>
    </rPh>
    <rPh sb="27" eb="29">
      <t>コウジョウ</t>
    </rPh>
    <phoneticPr fontId="4"/>
  </si>
  <si>
    <t>英語系科目2(◎)</t>
    <rPh sb="0" eb="2">
      <t>エイゴ</t>
    </rPh>
    <rPh sb="2" eb="3">
      <t>ケイ</t>
    </rPh>
    <rPh sb="3" eb="5">
      <t>カモク</t>
    </rPh>
    <phoneticPr fontId="4"/>
  </si>
  <si>
    <t>技術者の倫理(◎)</t>
    <rPh sb="0" eb="3">
      <t>ギジュツシャ</t>
    </rPh>
    <rPh sb="4" eb="6">
      <t>リンリ</t>
    </rPh>
    <phoneticPr fontId="4"/>
  </si>
  <si>
    <t>インターンシップⅠ，Ⅱ，Ⅲ</t>
    <phoneticPr fontId="1"/>
  </si>
  <si>
    <t>右欄で修得した単位数を選択して下さい</t>
    <rPh sb="0" eb="1">
      <t>ミギ</t>
    </rPh>
    <rPh sb="1" eb="2">
      <t>ラン</t>
    </rPh>
    <rPh sb="3" eb="5">
      <t>シュウトク</t>
    </rPh>
    <rPh sb="7" eb="10">
      <t>タンイスウ</t>
    </rPh>
    <rPh sb="11" eb="13">
      <t>センタク</t>
    </rPh>
    <rPh sb="15" eb="16">
      <t>クダ</t>
    </rPh>
    <phoneticPr fontId="1"/>
  </si>
  <si>
    <t>右欄で修得した単位数を選択して下さい</t>
    <phoneticPr fontId="1"/>
  </si>
  <si>
    <t>(D)</t>
    <phoneticPr fontId="1"/>
  </si>
  <si>
    <t>(E)</t>
    <phoneticPr fontId="1"/>
  </si>
  <si>
    <t>(F)</t>
    <phoneticPr fontId="1"/>
  </si>
  <si>
    <t>(C)</t>
    <phoneticPr fontId="1"/>
  </si>
  <si>
    <t>電子選択</t>
    <rPh sb="0" eb="2">
      <t>デンシ</t>
    </rPh>
    <rPh sb="2" eb="4">
      <t>センタク</t>
    </rPh>
    <phoneticPr fontId="1"/>
  </si>
  <si>
    <t>電気選択</t>
    <rPh sb="0" eb="2">
      <t>デンキ</t>
    </rPh>
    <rPh sb="2" eb="4">
      <t>センタク</t>
    </rPh>
    <phoneticPr fontId="1"/>
  </si>
  <si>
    <t>工学融合科目</t>
    <rPh sb="0" eb="2">
      <t>コウガク</t>
    </rPh>
    <rPh sb="2" eb="4">
      <t>ユウゴウ</t>
    </rPh>
    <rPh sb="4" eb="6">
      <t>カモク</t>
    </rPh>
    <phoneticPr fontId="1"/>
  </si>
  <si>
    <t>職業指導</t>
    <rPh sb="0" eb="2">
      <t>ショクギョウ</t>
    </rPh>
    <rPh sb="2" eb="4">
      <t>シドウ</t>
    </rPh>
    <phoneticPr fontId="1"/>
  </si>
  <si>
    <t>総合演習</t>
    <rPh sb="0" eb="2">
      <t>ソウゴウ</t>
    </rPh>
    <rPh sb="2" eb="4">
      <t>エンシュウ</t>
    </rPh>
    <phoneticPr fontId="1"/>
  </si>
  <si>
    <t>工業化教育法A</t>
    <rPh sb="0" eb="3">
      <t>コウギョウカ</t>
    </rPh>
    <rPh sb="3" eb="6">
      <t>キョウイクホウ</t>
    </rPh>
    <phoneticPr fontId="1"/>
  </si>
  <si>
    <t>教育実践演習</t>
    <rPh sb="0" eb="2">
      <t>キョウイク</t>
    </rPh>
    <rPh sb="2" eb="4">
      <t>ジッセン</t>
    </rPh>
    <rPh sb="4" eb="6">
      <t>エンシュウ</t>
    </rPh>
    <phoneticPr fontId="1"/>
  </si>
  <si>
    <t>基礎数学Ⅱ(〇)</t>
    <rPh sb="0" eb="2">
      <t>キソ</t>
    </rPh>
    <rPh sb="2" eb="4">
      <t>スウガク</t>
    </rPh>
    <phoneticPr fontId="1"/>
  </si>
  <si>
    <t>コース専門必修，必修選択</t>
    <rPh sb="3" eb="5">
      <t>センモン</t>
    </rPh>
    <rPh sb="5" eb="7">
      <t>ヒッシュウ</t>
    </rPh>
    <rPh sb="8" eb="10">
      <t>ヒッシュウ</t>
    </rPh>
    <rPh sb="10" eb="12">
      <t>センタク</t>
    </rPh>
    <phoneticPr fontId="4"/>
  </si>
  <si>
    <t>健康運動系</t>
    <rPh sb="0" eb="2">
      <t>ケンコウ</t>
    </rPh>
    <rPh sb="2" eb="4">
      <t>ウンドウ</t>
    </rPh>
    <rPh sb="4" eb="5">
      <t>ケイ</t>
    </rPh>
    <phoneticPr fontId="1"/>
  </si>
  <si>
    <t>人文系</t>
    <rPh sb="0" eb="2">
      <t>ジンブン</t>
    </rPh>
    <rPh sb="2" eb="3">
      <t>ケイ</t>
    </rPh>
    <phoneticPr fontId="1"/>
  </si>
  <si>
    <t>社会系</t>
    <rPh sb="0" eb="3">
      <t>シャカイケイ</t>
    </rPh>
    <phoneticPr fontId="1"/>
  </si>
  <si>
    <t>自然系</t>
    <rPh sb="0" eb="2">
      <t>シゼン</t>
    </rPh>
    <rPh sb="2" eb="3">
      <t>ケイ</t>
    </rPh>
    <phoneticPr fontId="1"/>
  </si>
  <si>
    <t>共通教育</t>
    <rPh sb="0" eb="2">
      <t>キョウツウ</t>
    </rPh>
    <rPh sb="2" eb="4">
      <t>キョウイク</t>
    </rPh>
    <phoneticPr fontId="1"/>
  </si>
  <si>
    <t>教養領域</t>
    <rPh sb="0" eb="2">
      <t>キョウヨウ</t>
    </rPh>
    <rPh sb="2" eb="4">
      <t>リョウイキ</t>
    </rPh>
    <phoneticPr fontId="1"/>
  </si>
  <si>
    <t>総合領域</t>
    <rPh sb="0" eb="2">
      <t>ソウゴウ</t>
    </rPh>
    <rPh sb="2" eb="4">
      <t>リョウイキ</t>
    </rPh>
    <phoneticPr fontId="1"/>
  </si>
  <si>
    <t>総合科目</t>
    <rPh sb="0" eb="2">
      <t>ソウゴウ</t>
    </rPh>
    <rPh sb="2" eb="4">
      <t>カモク</t>
    </rPh>
    <phoneticPr fontId="1"/>
  </si>
  <si>
    <t>キャリア関係</t>
    <rPh sb="4" eb="6">
      <t>カンケイ</t>
    </rPh>
    <phoneticPr fontId="1"/>
  </si>
  <si>
    <t>琉大特色</t>
    <rPh sb="0" eb="2">
      <t>リュウダイ</t>
    </rPh>
    <rPh sb="2" eb="4">
      <t>トクショク</t>
    </rPh>
    <phoneticPr fontId="1"/>
  </si>
  <si>
    <t>地域創生</t>
    <rPh sb="0" eb="2">
      <t>チイキ</t>
    </rPh>
    <rPh sb="2" eb="4">
      <t>ソウセイ</t>
    </rPh>
    <phoneticPr fontId="1"/>
  </si>
  <si>
    <t>基幹領域</t>
    <rPh sb="0" eb="2">
      <t>キカン</t>
    </rPh>
    <rPh sb="2" eb="4">
      <t>リョウイキ</t>
    </rPh>
    <phoneticPr fontId="1"/>
  </si>
  <si>
    <t>情報関係</t>
    <rPh sb="0" eb="2">
      <t>ジョウホウ</t>
    </rPh>
    <rPh sb="2" eb="4">
      <t>カンケイ</t>
    </rPh>
    <phoneticPr fontId="1"/>
  </si>
  <si>
    <t>外国語科目</t>
    <rPh sb="0" eb="3">
      <t>ガイコクゴ</t>
    </rPh>
    <rPh sb="3" eb="5">
      <t>カモク</t>
    </rPh>
    <phoneticPr fontId="1"/>
  </si>
  <si>
    <t>第2外国語Ⅰ,Ⅱ</t>
    <rPh sb="0" eb="1">
      <t>ダイ</t>
    </rPh>
    <rPh sb="2" eb="5">
      <t>ガイコクゴ</t>
    </rPh>
    <phoneticPr fontId="1"/>
  </si>
  <si>
    <t>専門基礎</t>
    <rPh sb="0" eb="2">
      <t>センモン</t>
    </rPh>
    <rPh sb="2" eb="4">
      <t>キソ</t>
    </rPh>
    <phoneticPr fontId="1"/>
  </si>
  <si>
    <t>専門基礎科目</t>
    <rPh sb="0" eb="2">
      <t>センモン</t>
    </rPh>
    <rPh sb="2" eb="4">
      <t>キソ</t>
    </rPh>
    <rPh sb="4" eb="6">
      <t>カモク</t>
    </rPh>
    <phoneticPr fontId="1"/>
  </si>
  <si>
    <t>1.</t>
    <phoneticPr fontId="1"/>
  </si>
  <si>
    <t>2.</t>
    <phoneticPr fontId="1"/>
  </si>
  <si>
    <t>3.</t>
    <phoneticPr fontId="1"/>
  </si>
  <si>
    <t>専門科目</t>
    <rPh sb="0" eb="2">
      <t>センモン</t>
    </rPh>
    <rPh sb="2" eb="4">
      <t>カモク</t>
    </rPh>
    <phoneticPr fontId="1"/>
  </si>
  <si>
    <t>必修</t>
    <rPh sb="0" eb="2">
      <t>ヒッシュウ</t>
    </rPh>
    <phoneticPr fontId="1"/>
  </si>
  <si>
    <t>コース専門選択必修</t>
    <rPh sb="3" eb="5">
      <t>センモン</t>
    </rPh>
    <rPh sb="5" eb="7">
      <t>センタク</t>
    </rPh>
    <rPh sb="7" eb="9">
      <t>ヒッシュウ</t>
    </rPh>
    <phoneticPr fontId="1"/>
  </si>
  <si>
    <t>選択</t>
    <rPh sb="0" eb="2">
      <t>センタク</t>
    </rPh>
    <phoneticPr fontId="1"/>
  </si>
  <si>
    <t>4単位以上</t>
    <rPh sb="1" eb="3">
      <t>タンイ</t>
    </rPh>
    <rPh sb="3" eb="5">
      <t>イジョウ</t>
    </rPh>
    <phoneticPr fontId="1"/>
  </si>
  <si>
    <t>12単位以上</t>
    <rPh sb="2" eb="4">
      <t>タンイ</t>
    </rPh>
    <rPh sb="4" eb="6">
      <t>イジョウ</t>
    </rPh>
    <phoneticPr fontId="1"/>
  </si>
  <si>
    <t>英語必修科目</t>
    <rPh sb="0" eb="2">
      <t>エイゴ</t>
    </rPh>
    <rPh sb="2" eb="6">
      <t>ヒッシュウカモク</t>
    </rPh>
    <phoneticPr fontId="1"/>
  </si>
  <si>
    <t>必修以外の英語科目</t>
    <rPh sb="0" eb="4">
      <t>ヒッシュウイガイ</t>
    </rPh>
    <rPh sb="5" eb="7">
      <t>エイゴ</t>
    </rPh>
    <rPh sb="7" eb="9">
      <t>カモク</t>
    </rPh>
    <phoneticPr fontId="1"/>
  </si>
  <si>
    <t>29単位以上</t>
    <rPh sb="2" eb="4">
      <t>タンイ</t>
    </rPh>
    <rPh sb="4" eb="6">
      <t>イジョウ</t>
    </rPh>
    <phoneticPr fontId="1"/>
  </si>
  <si>
    <t>合計単位数</t>
    <rPh sb="0" eb="2">
      <t>ゴウケイ</t>
    </rPh>
    <rPh sb="2" eb="5">
      <t>タンイスウ</t>
    </rPh>
    <phoneticPr fontId="1"/>
  </si>
  <si>
    <t>判定</t>
    <rPh sb="0" eb="2">
      <t>ハンテイ</t>
    </rPh>
    <phoneticPr fontId="1"/>
  </si>
  <si>
    <t>　英語必修科目</t>
    <rPh sb="1" eb="3">
      <t>エイゴ</t>
    </rPh>
    <rPh sb="3" eb="7">
      <t>ヒッシュウカモク</t>
    </rPh>
    <phoneticPr fontId="1"/>
  </si>
  <si>
    <t>　必修以外の英語</t>
    <rPh sb="1" eb="3">
      <t>ヒッシュウ</t>
    </rPh>
    <rPh sb="3" eb="5">
      <t>イガイ</t>
    </rPh>
    <rPh sb="6" eb="8">
      <t>エイゴ</t>
    </rPh>
    <phoneticPr fontId="1"/>
  </si>
  <si>
    <t>　英語以外の外国語</t>
    <rPh sb="1" eb="3">
      <t>エイゴ</t>
    </rPh>
    <rPh sb="3" eb="5">
      <t>イガイ</t>
    </rPh>
    <rPh sb="6" eb="9">
      <t>ガイコクゴ</t>
    </rPh>
    <phoneticPr fontId="1"/>
  </si>
  <si>
    <t>要件</t>
    <rPh sb="0" eb="2">
      <t>ヨウケン</t>
    </rPh>
    <phoneticPr fontId="1"/>
  </si>
  <si>
    <t>Front. of Eng.(〇)</t>
    <phoneticPr fontId="4"/>
  </si>
  <si>
    <t>工学融合</t>
    <rPh sb="0" eb="2">
      <t>コウガク</t>
    </rPh>
    <rPh sb="2" eb="4">
      <t>ユウゴウ</t>
    </rPh>
    <phoneticPr fontId="1"/>
  </si>
  <si>
    <t>工学共通選択</t>
    <rPh sb="0" eb="2">
      <t>コウガク</t>
    </rPh>
    <rPh sb="2" eb="4">
      <t>キョウツウ</t>
    </rPh>
    <rPh sb="4" eb="6">
      <t>センタク</t>
    </rPh>
    <phoneticPr fontId="1"/>
  </si>
  <si>
    <t>他コース専門</t>
    <rPh sb="0" eb="1">
      <t>タ</t>
    </rPh>
    <rPh sb="4" eb="6">
      <t>センモン</t>
    </rPh>
    <phoneticPr fontId="1"/>
  </si>
  <si>
    <t>他コース（電気，電子以外）専門科目(6単位まで）</t>
    <rPh sb="0" eb="1">
      <t>タ</t>
    </rPh>
    <rPh sb="5" eb="7">
      <t>デンキ</t>
    </rPh>
    <rPh sb="8" eb="10">
      <t>デンシ</t>
    </rPh>
    <rPh sb="10" eb="12">
      <t>イガイ</t>
    </rPh>
    <rPh sb="13" eb="15">
      <t>センモン</t>
    </rPh>
    <rPh sb="15" eb="17">
      <t>カモク</t>
    </rPh>
    <rPh sb="19" eb="21">
      <t>タンイ</t>
    </rPh>
    <phoneticPr fontId="1"/>
  </si>
  <si>
    <t>電気系以外コース専門科目</t>
    <rPh sb="0" eb="3">
      <t>デンキケイ</t>
    </rPh>
    <rPh sb="3" eb="5">
      <t>イガイ</t>
    </rPh>
    <rPh sb="8" eb="10">
      <t>センモン</t>
    </rPh>
    <rPh sb="10" eb="12">
      <t>カモク</t>
    </rPh>
    <phoneticPr fontId="1"/>
  </si>
  <si>
    <t>計</t>
    <rPh sb="0" eb="1">
      <t>ケイ</t>
    </rPh>
    <phoneticPr fontId="1"/>
  </si>
  <si>
    <t>項目</t>
    <rPh sb="0" eb="2">
      <t>コウモク</t>
    </rPh>
    <phoneticPr fontId="1"/>
  </si>
  <si>
    <t>　</t>
    <phoneticPr fontId="1"/>
  </si>
  <si>
    <t>学習・教育到達目標</t>
    <rPh sb="0" eb="2">
      <t>ガクシュウ</t>
    </rPh>
    <rPh sb="3" eb="5">
      <t>キョウイク</t>
    </rPh>
    <rPh sb="5" eb="7">
      <t>トウタツ</t>
    </rPh>
    <rPh sb="7" eb="9">
      <t>モクヒョウ</t>
    </rPh>
    <phoneticPr fontId="1"/>
  </si>
  <si>
    <t>人+社 +自+総</t>
    <rPh sb="0" eb="1">
      <t>ジン</t>
    </rPh>
    <rPh sb="2" eb="3">
      <t>シャ</t>
    </rPh>
    <rPh sb="5" eb="6">
      <t>ジ</t>
    </rPh>
    <rPh sb="7" eb="8">
      <t>ソウ</t>
    </rPh>
    <phoneticPr fontId="4"/>
  </si>
  <si>
    <t>人+社+総</t>
    <rPh sb="0" eb="1">
      <t>ジン</t>
    </rPh>
    <rPh sb="2" eb="3">
      <t>シャ</t>
    </rPh>
    <rPh sb="4" eb="5">
      <t>フサ</t>
    </rPh>
    <phoneticPr fontId="4"/>
  </si>
  <si>
    <t>日本語</t>
    <rPh sb="0" eb="3">
      <t>ニホンゴ</t>
    </rPh>
    <phoneticPr fontId="1"/>
  </si>
  <si>
    <t>英語必修</t>
    <rPh sb="0" eb="2">
      <t>エイゴ</t>
    </rPh>
    <rPh sb="2" eb="4">
      <t>ヒッシュウ</t>
    </rPh>
    <phoneticPr fontId="1"/>
  </si>
  <si>
    <t>英語系選択2科目</t>
    <rPh sb="0" eb="2">
      <t>エイゴ</t>
    </rPh>
    <rPh sb="2" eb="3">
      <t>ケイ</t>
    </rPh>
    <rPh sb="3" eb="5">
      <t>センタク</t>
    </rPh>
    <rPh sb="6" eb="8">
      <t>カモク</t>
    </rPh>
    <phoneticPr fontId="1"/>
  </si>
  <si>
    <t>第2外国語選択</t>
    <rPh sb="0" eb="1">
      <t>ダイ</t>
    </rPh>
    <rPh sb="2" eb="5">
      <t>ガイコクゴ</t>
    </rPh>
    <rPh sb="5" eb="7">
      <t>センタク</t>
    </rPh>
    <phoneticPr fontId="1"/>
  </si>
  <si>
    <t>工学共通必修</t>
    <rPh sb="0" eb="2">
      <t>コウガク</t>
    </rPh>
    <rPh sb="2" eb="4">
      <t>キョウツウ</t>
    </rPh>
    <rPh sb="4" eb="6">
      <t>ヒッシュウ</t>
    </rPh>
    <phoneticPr fontId="1"/>
  </si>
  <si>
    <t>コース専門必修</t>
    <rPh sb="3" eb="5">
      <t>センモン</t>
    </rPh>
    <rPh sb="5" eb="7">
      <t>ヒッシュウ</t>
    </rPh>
    <phoneticPr fontId="1"/>
  </si>
  <si>
    <t>外国語合計</t>
    <rPh sb="0" eb="3">
      <t>ガイコクゴ</t>
    </rPh>
    <rPh sb="3" eb="5">
      <t>ゴウケイ</t>
    </rPh>
    <phoneticPr fontId="1"/>
  </si>
  <si>
    <t>学習・教育目標</t>
    <rPh sb="0" eb="2">
      <t>ガクシュウ</t>
    </rPh>
    <rPh sb="3" eb="5">
      <t>キョウイク</t>
    </rPh>
    <rPh sb="5" eb="7">
      <t>モクヒョウ</t>
    </rPh>
    <phoneticPr fontId="4"/>
  </si>
  <si>
    <t>1年</t>
    <rPh sb="1" eb="2">
      <t>ネン</t>
    </rPh>
    <phoneticPr fontId="4"/>
  </si>
  <si>
    <t>2年</t>
    <rPh sb="1" eb="2">
      <t>ネン</t>
    </rPh>
    <phoneticPr fontId="4"/>
  </si>
  <si>
    <t>3年</t>
    <rPh sb="1" eb="2">
      <t>ネン</t>
    </rPh>
    <phoneticPr fontId="4"/>
  </si>
  <si>
    <t>4年</t>
    <rPh sb="1" eb="2">
      <t>ネン</t>
    </rPh>
    <phoneticPr fontId="4"/>
  </si>
  <si>
    <t>（A)</t>
    <phoneticPr fontId="4"/>
  </si>
  <si>
    <t>（B)</t>
    <phoneticPr fontId="4"/>
  </si>
  <si>
    <t>（C)</t>
    <phoneticPr fontId="4"/>
  </si>
  <si>
    <t>（D)</t>
    <phoneticPr fontId="4"/>
  </si>
  <si>
    <t>（E)</t>
    <phoneticPr fontId="4"/>
  </si>
  <si>
    <t>（F)</t>
    <phoneticPr fontId="4"/>
  </si>
  <si>
    <t>集積ﾃﾞﾊﾞｲｽ工学(〇)</t>
    <rPh sb="0" eb="2">
      <t>シュウセキ</t>
    </rPh>
    <rPh sb="8" eb="9">
      <t>（</t>
    </rPh>
    <rPh sb="9" eb="10">
      <t>マル</t>
    </rPh>
    <phoneticPr fontId="4"/>
  </si>
  <si>
    <t>右端の判定欄（薄黄色）が全て〇となれば，卒業要件を満足していることになります。</t>
    <rPh sb="0" eb="2">
      <t>ミギハシ</t>
    </rPh>
    <rPh sb="3" eb="5">
      <t>ハンテイ</t>
    </rPh>
    <rPh sb="5" eb="6">
      <t>ラン</t>
    </rPh>
    <rPh sb="7" eb="8">
      <t>ウス</t>
    </rPh>
    <rPh sb="8" eb="10">
      <t>キイロ</t>
    </rPh>
    <rPh sb="12" eb="13">
      <t>スベ</t>
    </rPh>
    <rPh sb="20" eb="22">
      <t>ソツギョウ</t>
    </rPh>
    <rPh sb="22" eb="24">
      <t>ヨウケン</t>
    </rPh>
    <rPh sb="25" eb="27">
      <t>マンゾク</t>
    </rPh>
    <phoneticPr fontId="1"/>
  </si>
  <si>
    <t>卒業研究登録条件</t>
    <rPh sb="0" eb="2">
      <t>ソツギョウ</t>
    </rPh>
    <rPh sb="2" eb="4">
      <t>ケンキュウ</t>
    </rPh>
    <rPh sb="4" eb="6">
      <t>トウロク</t>
    </rPh>
    <rPh sb="6" eb="8">
      <t>ジョウケン</t>
    </rPh>
    <phoneticPr fontId="1"/>
  </si>
  <si>
    <t>修得単位数103単位以上</t>
    <rPh sb="0" eb="2">
      <t>シュウトク</t>
    </rPh>
    <rPh sb="2" eb="5">
      <t>タンイスウ</t>
    </rPh>
    <rPh sb="8" eb="10">
      <t>タンイ</t>
    </rPh>
    <rPh sb="10" eb="12">
      <t>イジョウ</t>
    </rPh>
    <phoneticPr fontId="1"/>
  </si>
  <si>
    <t>コース専門必修科目23単位以上</t>
    <phoneticPr fontId="1"/>
  </si>
  <si>
    <t xml:space="preserve">     数値解析(〇)</t>
    <rPh sb="5" eb="7">
      <t>スウチ</t>
    </rPh>
    <rPh sb="7" eb="9">
      <t>カイセキ</t>
    </rPh>
    <phoneticPr fontId="1"/>
  </si>
  <si>
    <t>URGCC学習教育目標</t>
    <rPh sb="5" eb="7">
      <t>ガクシュウ</t>
    </rPh>
    <rPh sb="7" eb="9">
      <t>キョウイク</t>
    </rPh>
    <rPh sb="9" eb="11">
      <t>モクヒョウ</t>
    </rPh>
    <phoneticPr fontId="1"/>
  </si>
  <si>
    <t>自分自身が掲げる目標の達成に向けて、自律的に学習し行動することができる。</t>
    <phoneticPr fontId="1"/>
  </si>
  <si>
    <t>自立性</t>
    <phoneticPr fontId="1"/>
  </si>
  <si>
    <t>市民として社会の規範やルールを理解し、倫理性を身につけ、多様な人々と協調・協働して行動できる。</t>
    <phoneticPr fontId="1"/>
  </si>
  <si>
    <t>社会性</t>
    <phoneticPr fontId="1"/>
  </si>
  <si>
    <t>地域の歴史と自然に学び、世界の平和および人類と自然の共生に貢献することができる。</t>
    <phoneticPr fontId="1"/>
  </si>
  <si>
    <t xml:space="preserve"> 地域・国際性</t>
    <phoneticPr fontId="1"/>
  </si>
  <si>
    <t>コミュニケーション・スキル</t>
    <phoneticPr fontId="1"/>
  </si>
  <si>
    <t>言語(日本語と外国語)とシンボルを用いてコミュニケーションを行い、自分の考えや意思を明確に表現することができる。</t>
    <phoneticPr fontId="1"/>
  </si>
  <si>
    <t>情報リテラシー</t>
    <phoneticPr fontId="1"/>
  </si>
  <si>
    <t>幅広い分野の情報や知識を多様なチャンネルから収集し、適切に理解した上で取捨選択し、活用することができる。</t>
    <phoneticPr fontId="1"/>
  </si>
  <si>
    <t>問題解決力</t>
    <phoneticPr fontId="1"/>
  </si>
  <si>
    <t>批判的・論理的に思考するとともに、これまでに獲得した知識や経験等を総合して問題を解決することができる。</t>
    <phoneticPr fontId="1"/>
  </si>
  <si>
    <t>専門性</t>
    <phoneticPr fontId="1"/>
  </si>
  <si>
    <t>専攻する学問分野における思考法、スキル、知識等を体系的に身につけ、活用することができる。</t>
    <phoneticPr fontId="1"/>
  </si>
  <si>
    <r>
      <t>英語購読演習中級</t>
    </r>
    <r>
      <rPr>
        <sz val="6"/>
        <rFont val="ＭＳ 明朝"/>
        <family val="1"/>
        <charset val="128"/>
      </rPr>
      <t>(◎)</t>
    </r>
    <rPh sb="0" eb="2">
      <t>エイゴ</t>
    </rPh>
    <rPh sb="2" eb="4">
      <t>コウドク</t>
    </rPh>
    <rPh sb="4" eb="6">
      <t>エンシュウ</t>
    </rPh>
    <rPh sb="6" eb="8">
      <t>チュウキュウ</t>
    </rPh>
    <phoneticPr fontId="4"/>
  </si>
  <si>
    <r>
      <t>日本語表現法入門</t>
    </r>
    <r>
      <rPr>
        <sz val="6"/>
        <rFont val="ＭＳ 明朝"/>
        <family val="1"/>
        <charset val="128"/>
      </rPr>
      <t>(◎)</t>
    </r>
    <rPh sb="0" eb="8">
      <t>ニホンゴヒョウゲンホウニュウモン</t>
    </rPh>
    <phoneticPr fontId="4"/>
  </si>
  <si>
    <t>URGCC学習教育目標達成率
（※欄上段の数字は，それぞれの学期における標準的な達成度を意味する．）</t>
    <rPh sb="5" eb="7">
      <t>ガクシュウ</t>
    </rPh>
    <rPh sb="7" eb="9">
      <t>キョウイク</t>
    </rPh>
    <rPh sb="9" eb="11">
      <t>モクヒョウ</t>
    </rPh>
    <rPh sb="11" eb="14">
      <t>タッセイリツ</t>
    </rPh>
    <phoneticPr fontId="1"/>
  </si>
  <si>
    <t>社会とのつながりを意識した技術者としての責任の理解</t>
    <phoneticPr fontId="1"/>
  </si>
  <si>
    <t>問題理解,課題解決能力の向上および自主的・継続的学習能力の向上</t>
    <phoneticPr fontId="4"/>
  </si>
  <si>
    <t>技術者としての基礎学力の修得</t>
    <phoneticPr fontId="4"/>
  </si>
  <si>
    <t>技術者としてのコミュニケーション能力とチームワーク力の向上</t>
    <phoneticPr fontId="4"/>
  </si>
  <si>
    <t>学習・教育到達目標の達成度評価シート</t>
    <rPh sb="0" eb="2">
      <t>ガクシュウ</t>
    </rPh>
    <rPh sb="3" eb="5">
      <t>キョウイク</t>
    </rPh>
    <rPh sb="5" eb="7">
      <t>トウタツ</t>
    </rPh>
    <rPh sb="7" eb="9">
      <t>モクヒョウ</t>
    </rPh>
    <rPh sb="10" eb="13">
      <t>タッセイド</t>
    </rPh>
    <rPh sb="13" eb="15">
      <t>ヒョウカ</t>
    </rPh>
    <phoneticPr fontId="4"/>
  </si>
  <si>
    <t>前期</t>
    <rPh sb="0" eb="2">
      <t>ゼンキ</t>
    </rPh>
    <phoneticPr fontId="1"/>
  </si>
  <si>
    <t>後期</t>
    <rPh sb="0" eb="2">
      <t>コウキ</t>
    </rPh>
    <phoneticPr fontId="1"/>
  </si>
  <si>
    <t>電力工学Ⅱ(〇)</t>
    <rPh sb="0" eb="2">
      <t>デンリョク</t>
    </rPh>
    <rPh sb="2" eb="4">
      <t>コウガク</t>
    </rPh>
    <phoneticPr fontId="1"/>
  </si>
  <si>
    <t>電力工学Ⅲ(〇)</t>
    <rPh sb="0" eb="2">
      <t>デンリョク</t>
    </rPh>
    <rPh sb="2" eb="4">
      <t>コウガク</t>
    </rPh>
    <phoneticPr fontId="1"/>
  </si>
  <si>
    <t>電気システム工学分野の広がりの理解と専門的な課題に取り組むための知識の修得</t>
    <rPh sb="0" eb="2">
      <t>デンキ</t>
    </rPh>
    <rPh sb="6" eb="8">
      <t>コウガク</t>
    </rPh>
    <rPh sb="8" eb="10">
      <t>ブンヤ</t>
    </rPh>
    <phoneticPr fontId="4"/>
  </si>
  <si>
    <t>左端超過分計上</t>
    <rPh sb="0" eb="2">
      <t>ヒダリハジ</t>
    </rPh>
    <rPh sb="2" eb="5">
      <t>チョウカブン</t>
    </rPh>
    <rPh sb="5" eb="7">
      <t>ケイジョウ</t>
    </rPh>
    <phoneticPr fontId="4"/>
  </si>
  <si>
    <t>右端最下限計上</t>
    <rPh sb="0" eb="2">
      <t>ミギハジ</t>
    </rPh>
    <rPh sb="2" eb="5">
      <t>サイカゲン</t>
    </rPh>
    <rPh sb="5" eb="7">
      <t>ケイジョウ</t>
    </rPh>
    <phoneticPr fontId="4"/>
  </si>
  <si>
    <t>産業社会学原論Ⅰ(○)</t>
    <rPh sb="0" eb="8">
      <t>サンギョウシャカイガクゲンロンイチ</t>
    </rPh>
    <phoneticPr fontId="1"/>
  </si>
  <si>
    <t>産業社会学原論Ⅱ(○)</t>
    <rPh sb="0" eb="2">
      <t>サンギョウ</t>
    </rPh>
    <rPh sb="2" eb="5">
      <t>シャカイガク</t>
    </rPh>
    <rPh sb="5" eb="7">
      <t>ゲンロン</t>
    </rPh>
    <phoneticPr fontId="1"/>
  </si>
  <si>
    <t>キャリアﾃﾞｻﾞｲﾝ(◎)</t>
    <phoneticPr fontId="1"/>
  </si>
  <si>
    <t>幅広い教養と豊かな知性及び
柔軟な思考力の修得</t>
    <phoneticPr fontId="4"/>
  </si>
  <si>
    <t>共通教育最下限の和</t>
    <rPh sb="0" eb="2">
      <t>キョウツウ</t>
    </rPh>
    <rPh sb="2" eb="4">
      <t>キョウイク</t>
    </rPh>
    <rPh sb="4" eb="7">
      <t>サイカゲン</t>
    </rPh>
    <rPh sb="8" eb="9">
      <t>ワ</t>
    </rPh>
    <phoneticPr fontId="4"/>
  </si>
  <si>
    <t>共通教育超過分の和</t>
    <rPh sb="0" eb="2">
      <t>キョウツウ</t>
    </rPh>
    <rPh sb="2" eb="4">
      <t>キョウイク</t>
    </rPh>
    <rPh sb="4" eb="6">
      <t>チョウカ</t>
    </rPh>
    <rPh sb="6" eb="7">
      <t>ブン</t>
    </rPh>
    <rPh sb="8" eb="9">
      <t>ワ</t>
    </rPh>
    <phoneticPr fontId="4"/>
  </si>
  <si>
    <t>工共必の和</t>
    <rPh sb="0" eb="1">
      <t>コウ</t>
    </rPh>
    <rPh sb="1" eb="2">
      <t>キョウ</t>
    </rPh>
    <rPh sb="2" eb="3">
      <t>ヒツ</t>
    </rPh>
    <rPh sb="4" eb="5">
      <t>ワ</t>
    </rPh>
    <phoneticPr fontId="4"/>
  </si>
  <si>
    <t>工共必</t>
    <rPh sb="0" eb="1">
      <t>コウ</t>
    </rPh>
    <rPh sb="1" eb="2">
      <t>キョウ</t>
    </rPh>
    <rPh sb="2" eb="3">
      <t>ヒツ</t>
    </rPh>
    <phoneticPr fontId="4"/>
  </si>
  <si>
    <t>幅広い教養と豊かな知性及び柔軟な思考力の修得</t>
    <phoneticPr fontId="1"/>
  </si>
  <si>
    <t>A</t>
    <phoneticPr fontId="1"/>
  </si>
  <si>
    <t>B</t>
    <phoneticPr fontId="1"/>
  </si>
  <si>
    <t>C</t>
    <phoneticPr fontId="1"/>
  </si>
  <si>
    <t>D</t>
    <phoneticPr fontId="1"/>
  </si>
  <si>
    <t>E</t>
    <phoneticPr fontId="1"/>
  </si>
  <si>
    <t>F</t>
    <phoneticPr fontId="1"/>
  </si>
  <si>
    <t>標準達成度</t>
    <rPh sb="0" eb="2">
      <t>ヒョウジュン</t>
    </rPh>
    <rPh sb="2" eb="5">
      <t>タッセイド</t>
    </rPh>
    <phoneticPr fontId="1"/>
  </si>
  <si>
    <t>達成度</t>
    <rPh sb="0" eb="3">
      <t>タッセイド</t>
    </rPh>
    <phoneticPr fontId="1"/>
  </si>
  <si>
    <t>(A)
幅広い教養と豊かな知性及び柔軟な思考力の修得</t>
    <phoneticPr fontId="4"/>
  </si>
  <si>
    <t>(A)幅広い教養と豊かな知性及び柔軟な思考力の修得</t>
    <phoneticPr fontId="1"/>
  </si>
  <si>
    <t>(B)
技術者としての基礎学力の修得</t>
    <phoneticPr fontId="1"/>
  </si>
  <si>
    <t>(B)技術者としての基礎学力の修得</t>
    <phoneticPr fontId="1"/>
  </si>
  <si>
    <t xml:space="preserve">     (D)
技術者としてのコミュニケーション能力とチームワーク力の向上</t>
    <phoneticPr fontId="1"/>
  </si>
  <si>
    <t>(D)技術者としてのコミュニケーション能力とチームワーク力の向上</t>
    <phoneticPr fontId="1"/>
  </si>
  <si>
    <t>(E)
社会とのつながりを意識した技術者としての責任の理解</t>
    <phoneticPr fontId="1"/>
  </si>
  <si>
    <t>(E)社会とのつながりを意識した技術者としての責任の理解</t>
    <phoneticPr fontId="1"/>
  </si>
  <si>
    <t>(F)
問題理解,課題解決能力の向上および自主的・継続的学習能力の向上</t>
    <phoneticPr fontId="1"/>
  </si>
  <si>
    <t>(F)問題理解,課題解決能力の向上および自主的・継続的学習能力の向上</t>
    <phoneticPr fontId="1"/>
  </si>
  <si>
    <t>〇社会性</t>
    <rPh sb="1" eb="4">
      <t>シャカイセイ</t>
    </rPh>
    <phoneticPr fontId="1"/>
  </si>
  <si>
    <t>〇地域・国際性</t>
    <rPh sb="1" eb="3">
      <t>チイキ</t>
    </rPh>
    <rPh sb="4" eb="7">
      <t>コクサイセイ</t>
    </rPh>
    <phoneticPr fontId="1"/>
  </si>
  <si>
    <t>〇コミュニケーション・スキル</t>
    <phoneticPr fontId="1"/>
  </si>
  <si>
    <t>〇情報リテラシー</t>
    <rPh sb="1" eb="3">
      <t>ジョウホウ</t>
    </rPh>
    <phoneticPr fontId="1"/>
  </si>
  <si>
    <t>〇問題解決能力</t>
    <rPh sb="1" eb="3">
      <t>モンダイ</t>
    </rPh>
    <rPh sb="3" eb="5">
      <t>カイケツ</t>
    </rPh>
    <rPh sb="5" eb="7">
      <t>ノウリョク</t>
    </rPh>
    <phoneticPr fontId="1"/>
  </si>
  <si>
    <t>〇専門性</t>
    <rPh sb="1" eb="4">
      <t>センモンセイ</t>
    </rPh>
    <phoneticPr fontId="1"/>
  </si>
  <si>
    <t>URGCC</t>
    <phoneticPr fontId="1"/>
  </si>
  <si>
    <t>社会性</t>
    <rPh sb="0" eb="3">
      <t>シャカイセイ</t>
    </rPh>
    <phoneticPr fontId="1"/>
  </si>
  <si>
    <t>地域・国際性</t>
    <rPh sb="0" eb="2">
      <t>チイキ</t>
    </rPh>
    <rPh sb="3" eb="6">
      <t>コクサイセイ</t>
    </rPh>
    <phoneticPr fontId="1"/>
  </si>
  <si>
    <t>コミュニケーション</t>
    <phoneticPr fontId="1"/>
  </si>
  <si>
    <t>専門性</t>
    <rPh sb="0" eb="3">
      <t>センモンセイ</t>
    </rPh>
    <phoneticPr fontId="1"/>
  </si>
  <si>
    <t>情報リテラシー</t>
    <rPh sb="0" eb="2">
      <t>ジョウホウ</t>
    </rPh>
    <phoneticPr fontId="1"/>
  </si>
  <si>
    <t>問題解決能力</t>
    <rPh sb="0" eb="2">
      <t>モンダイ</t>
    </rPh>
    <rPh sb="2" eb="4">
      <t>カイケツ</t>
    </rPh>
    <rPh sb="4" eb="6">
      <t>ノウリョク</t>
    </rPh>
    <phoneticPr fontId="1"/>
  </si>
  <si>
    <t>学習・教育到達目標達成度</t>
    <rPh sb="0" eb="2">
      <t>ガクシュウ</t>
    </rPh>
    <rPh sb="3" eb="9">
      <t>キョウイクトウタツモクヒョウ</t>
    </rPh>
    <rPh sb="9" eb="12">
      <t>タッセイド</t>
    </rPh>
    <phoneticPr fontId="1"/>
  </si>
  <si>
    <t>URGCC学習教育目標達成度</t>
    <rPh sb="5" eb="7">
      <t>ガクシュウ</t>
    </rPh>
    <rPh sb="7" eb="9">
      <t>キョウイク</t>
    </rPh>
    <rPh sb="9" eb="11">
      <t>モクヒョウ</t>
    </rPh>
    <rPh sb="11" eb="13">
      <t>タッセイ</t>
    </rPh>
    <rPh sb="13" eb="14">
      <t>ド</t>
    </rPh>
    <phoneticPr fontId="1"/>
  </si>
  <si>
    <t>指導教員コメント欄</t>
    <rPh sb="0" eb="2">
      <t>シドウ</t>
    </rPh>
    <rPh sb="2" eb="4">
      <t>キョウイン</t>
    </rPh>
    <rPh sb="8" eb="9">
      <t>ラン</t>
    </rPh>
    <phoneticPr fontId="1"/>
  </si>
  <si>
    <t>学習・教育到達目標達成率
（※欄上段の数字は，それぞれの学期における標準的な達成度を意味する．）</t>
    <rPh sb="0" eb="2">
      <t>ガクシュウ</t>
    </rPh>
    <rPh sb="3" eb="5">
      <t>キョウイク</t>
    </rPh>
    <rPh sb="5" eb="7">
      <t>トウタツ</t>
    </rPh>
    <rPh sb="7" eb="9">
      <t>モクヒョウ</t>
    </rPh>
    <rPh sb="9" eb="12">
      <t>タッセイリツ</t>
    </rPh>
    <rPh sb="15" eb="16">
      <t>ラン</t>
    </rPh>
    <rPh sb="16" eb="18">
      <t>ジョウダン</t>
    </rPh>
    <rPh sb="19" eb="21">
      <t>スウジ</t>
    </rPh>
    <rPh sb="28" eb="30">
      <t>ガッキ</t>
    </rPh>
    <rPh sb="34" eb="37">
      <t>ヒョウジュンテキ</t>
    </rPh>
    <rPh sb="38" eb="40">
      <t>タッセイ</t>
    </rPh>
    <rPh sb="40" eb="41">
      <t>ド</t>
    </rPh>
    <rPh sb="42" eb="44">
      <t>イミ</t>
    </rPh>
    <phoneticPr fontId="4"/>
  </si>
  <si>
    <t>学籍番号：</t>
    <rPh sb="0" eb="2">
      <t>ガクセキ</t>
    </rPh>
    <rPh sb="2" eb="4">
      <t>バンゴウ</t>
    </rPh>
    <phoneticPr fontId="4"/>
  </si>
  <si>
    <t>電気システム工学分野の広がりの理解と専門的な課題に取り組むための知識の修得</t>
    <rPh sb="0" eb="2">
      <t>デンキ</t>
    </rPh>
    <phoneticPr fontId="4"/>
  </si>
  <si>
    <t>(C)(電気システム工学／電子情報通信)分野の広がりの理解と専門的な課題に取り組むための知識の修得</t>
    <rPh sb="4" eb="6">
      <t>デンキ</t>
    </rPh>
    <rPh sb="10" eb="12">
      <t>コウガク</t>
    </rPh>
    <rPh sb="13" eb="15">
      <t>デンシ</t>
    </rPh>
    <rPh sb="15" eb="19">
      <t>ジョウホウツウシン</t>
    </rPh>
    <rPh sb="20" eb="22">
      <t>ブンヤ</t>
    </rPh>
    <rPh sb="23" eb="24">
      <t>ヒロ</t>
    </rPh>
    <rPh sb="27" eb="29">
      <t>リカイ</t>
    </rPh>
    <rPh sb="30" eb="33">
      <t>センモンテキ</t>
    </rPh>
    <rPh sb="34" eb="36">
      <t>カダイ</t>
    </rPh>
    <rPh sb="37" eb="38">
      <t>ト</t>
    </rPh>
    <rPh sb="39" eb="40">
      <t>ク</t>
    </rPh>
    <rPh sb="44" eb="46">
      <t>チシキ</t>
    </rPh>
    <rPh sb="47" eb="49">
      <t>シュウトク</t>
    </rPh>
    <phoneticPr fontId="1"/>
  </si>
  <si>
    <t>1. シート(A)～(F)の作成</t>
    <rPh sb="14" eb="16">
      <t>サクセイ</t>
    </rPh>
    <phoneticPr fontId="1"/>
  </si>
  <si>
    <t>2. ポートフォリオの作成</t>
    <rPh sb="11" eb="13">
      <t>サクセイ</t>
    </rPh>
    <phoneticPr fontId="1"/>
  </si>
  <si>
    <t>これらのシートは，各学習・教育到達目標に対応する科目群を示しています．それぞれの学期において修得した科目にチェックあるいは修得単位数を選択して下さい．</t>
    <rPh sb="9" eb="10">
      <t>カク</t>
    </rPh>
    <rPh sb="10" eb="12">
      <t>ガクシュウ</t>
    </rPh>
    <rPh sb="13" eb="19">
      <t>キョウイクトウタツモクヒョウ</t>
    </rPh>
    <rPh sb="20" eb="22">
      <t>タイオウ</t>
    </rPh>
    <rPh sb="24" eb="26">
      <t>カモク</t>
    </rPh>
    <rPh sb="26" eb="27">
      <t>グン</t>
    </rPh>
    <rPh sb="28" eb="29">
      <t>シメ</t>
    </rPh>
    <rPh sb="40" eb="42">
      <t>ガッキ</t>
    </rPh>
    <rPh sb="46" eb="48">
      <t>シュウトク</t>
    </rPh>
    <rPh sb="50" eb="52">
      <t>カモク</t>
    </rPh>
    <rPh sb="61" eb="63">
      <t>シュウトク</t>
    </rPh>
    <rPh sb="63" eb="66">
      <t>タンイスウ</t>
    </rPh>
    <rPh sb="67" eb="69">
      <t>センタク</t>
    </rPh>
    <rPh sb="71" eb="72">
      <t>クダ</t>
    </rPh>
    <phoneticPr fontId="1"/>
  </si>
  <si>
    <t>自己評価欄（前学期の学修状況や反省点，今学期の目標等について記すこと）</t>
    <rPh sb="0" eb="2">
      <t>ジコ</t>
    </rPh>
    <rPh sb="2" eb="4">
      <t>ヒョウカ</t>
    </rPh>
    <rPh sb="4" eb="5">
      <t>ラン</t>
    </rPh>
    <rPh sb="6" eb="9">
      <t>ゼンガッキ</t>
    </rPh>
    <rPh sb="10" eb="12">
      <t>ガクシュウ</t>
    </rPh>
    <rPh sb="12" eb="14">
      <t>ジョウキョウ</t>
    </rPh>
    <rPh sb="15" eb="17">
      <t>ハンセイ</t>
    </rPh>
    <rPh sb="17" eb="18">
      <t>テン</t>
    </rPh>
    <rPh sb="19" eb="22">
      <t>コンガッキ</t>
    </rPh>
    <rPh sb="23" eb="25">
      <t>モクヒョウ</t>
    </rPh>
    <rPh sb="25" eb="26">
      <t>トウ</t>
    </rPh>
    <rPh sb="30" eb="31">
      <t>シル</t>
    </rPh>
    <phoneticPr fontId="1"/>
  </si>
  <si>
    <t>【記載例】</t>
    <rPh sb="1" eb="3">
      <t>キサイ</t>
    </rPh>
    <rPh sb="3" eb="4">
      <t>レイ</t>
    </rPh>
    <phoneticPr fontId="1"/>
  </si>
  <si>
    <t>②前学期は全ての科目を修得することができた．しかし，GPAは2.0と低いため，各科目の理解度が深いとはいえないと感じている．今学期も全科目単位取得することはもちろん，理解度を深めるために事前．事後学習に励み良い成績が得られるように努力する．また，実験系科目も始まるので，友人とのコミュニケーションをしっかりとるようにしたい．</t>
    <rPh sb="5" eb="6">
      <t>スベ</t>
    </rPh>
    <rPh sb="8" eb="10">
      <t>カモク</t>
    </rPh>
    <rPh sb="11" eb="13">
      <t>シュウトク</t>
    </rPh>
    <rPh sb="34" eb="35">
      <t>ヒク</t>
    </rPh>
    <rPh sb="39" eb="42">
      <t>カクカモク</t>
    </rPh>
    <rPh sb="43" eb="46">
      <t>リカイド</t>
    </rPh>
    <rPh sb="47" eb="48">
      <t>フカ</t>
    </rPh>
    <rPh sb="56" eb="57">
      <t>カン</t>
    </rPh>
    <rPh sb="62" eb="65">
      <t>コンガッキ</t>
    </rPh>
    <rPh sb="66" eb="69">
      <t>ゼンカモク</t>
    </rPh>
    <rPh sb="69" eb="71">
      <t>タンイ</t>
    </rPh>
    <rPh sb="71" eb="73">
      <t>シュトク</t>
    </rPh>
    <rPh sb="83" eb="86">
      <t>リカイド</t>
    </rPh>
    <rPh sb="87" eb="88">
      <t>フカ</t>
    </rPh>
    <rPh sb="93" eb="95">
      <t>ジゼン</t>
    </rPh>
    <rPh sb="96" eb="98">
      <t>ジゴ</t>
    </rPh>
    <rPh sb="98" eb="100">
      <t>ガクシュウ</t>
    </rPh>
    <rPh sb="101" eb="102">
      <t>ハゲ</t>
    </rPh>
    <rPh sb="103" eb="104">
      <t>ヨ</t>
    </rPh>
    <rPh sb="105" eb="107">
      <t>セイセキ</t>
    </rPh>
    <rPh sb="108" eb="109">
      <t>エ</t>
    </rPh>
    <rPh sb="115" eb="117">
      <t>ドリョク</t>
    </rPh>
    <rPh sb="123" eb="125">
      <t>ジッケン</t>
    </rPh>
    <rPh sb="125" eb="126">
      <t>ケイ</t>
    </rPh>
    <rPh sb="126" eb="128">
      <t>カモク</t>
    </rPh>
    <rPh sb="129" eb="130">
      <t>ハジ</t>
    </rPh>
    <rPh sb="135" eb="137">
      <t>ユウジン</t>
    </rPh>
    <phoneticPr fontId="1"/>
  </si>
  <si>
    <t>④前学期，ほとんどの科目がAだった．今学期もこれまで通り頑張りたい．また，TOEIC，TOEFL等の外部試験にもチャレンジし，各種資格取得も意識して勉強しようと思っている．</t>
    <rPh sb="1" eb="4">
      <t>ゼンガッキ</t>
    </rPh>
    <rPh sb="10" eb="12">
      <t>カモク</t>
    </rPh>
    <rPh sb="18" eb="21">
      <t>コンガッキ</t>
    </rPh>
    <rPh sb="26" eb="27">
      <t>ドオ</t>
    </rPh>
    <rPh sb="28" eb="30">
      <t>ガンバ</t>
    </rPh>
    <rPh sb="48" eb="49">
      <t>ナド</t>
    </rPh>
    <rPh sb="50" eb="52">
      <t>ガイブ</t>
    </rPh>
    <rPh sb="52" eb="54">
      <t>シケン</t>
    </rPh>
    <rPh sb="63" eb="65">
      <t>カクシュ</t>
    </rPh>
    <rPh sb="65" eb="67">
      <t>シカク</t>
    </rPh>
    <rPh sb="67" eb="69">
      <t>シュトク</t>
    </rPh>
    <rPh sb="70" eb="72">
      <t>イシキ</t>
    </rPh>
    <rPh sb="74" eb="76">
      <t>ベンキョウ</t>
    </rPh>
    <rPh sb="80" eb="81">
      <t>オモ</t>
    </rPh>
    <phoneticPr fontId="1"/>
  </si>
  <si>
    <t>3. 指導教員への提出</t>
    <rPh sb="3" eb="5">
      <t>シドウ</t>
    </rPh>
    <rPh sb="5" eb="7">
      <t>キョウイン</t>
    </rPh>
    <rPh sb="9" eb="11">
      <t>テイシュツ</t>
    </rPh>
    <phoneticPr fontId="1"/>
  </si>
  <si>
    <t>ポートフォリオシートにおいて，学年・学期を選択し，学籍番号・氏名を記入して下さい．1で作成した(A)～(F)の科目履修状況に応じて，学習・教育到達目標ならびにURGCC教育目標に対する達成度が表とレーダーチャートで表示されます．自己評価欄に，前学期の学修状況や反省点，今学期の目標等について記して下さい．特にFになった必修科目について，その原因及び理由を簡潔に書いてください（前学期なまけたから，今学期頑張る等と書かないように！前学期を振り返り，学習態度や取り組みについて適切な自己評価をすること！）．</t>
    <rPh sb="15" eb="17">
      <t>ガクネン</t>
    </rPh>
    <rPh sb="18" eb="20">
      <t>ガッキ</t>
    </rPh>
    <rPh sb="21" eb="23">
      <t>センタク</t>
    </rPh>
    <rPh sb="25" eb="27">
      <t>ガクセキ</t>
    </rPh>
    <rPh sb="27" eb="29">
      <t>バンゴウ</t>
    </rPh>
    <rPh sb="30" eb="32">
      <t>シメイ</t>
    </rPh>
    <rPh sb="33" eb="35">
      <t>キニュウ</t>
    </rPh>
    <rPh sb="37" eb="38">
      <t>クダ</t>
    </rPh>
    <rPh sb="43" eb="45">
      <t>サクセイ</t>
    </rPh>
    <rPh sb="55" eb="57">
      <t>カモク</t>
    </rPh>
    <rPh sb="57" eb="59">
      <t>リシュウ</t>
    </rPh>
    <rPh sb="59" eb="61">
      <t>ジョウキョウ</t>
    </rPh>
    <rPh sb="62" eb="63">
      <t>オウ</t>
    </rPh>
    <rPh sb="66" eb="68">
      <t>ガクシュウ</t>
    </rPh>
    <rPh sb="69" eb="71">
      <t>キョウイク</t>
    </rPh>
    <rPh sb="71" eb="73">
      <t>トウタツ</t>
    </rPh>
    <rPh sb="73" eb="75">
      <t>モクヒョウ</t>
    </rPh>
    <rPh sb="84" eb="86">
      <t>キョウイク</t>
    </rPh>
    <rPh sb="86" eb="88">
      <t>モクヒョウ</t>
    </rPh>
    <rPh sb="89" eb="90">
      <t>タイ</t>
    </rPh>
    <rPh sb="92" eb="95">
      <t>タッセイド</t>
    </rPh>
    <rPh sb="96" eb="97">
      <t>ヒョウ</t>
    </rPh>
    <rPh sb="107" eb="109">
      <t>ヒョウジ</t>
    </rPh>
    <rPh sb="114" eb="116">
      <t>ジコ</t>
    </rPh>
    <rPh sb="116" eb="118">
      <t>ヒョウカ</t>
    </rPh>
    <rPh sb="118" eb="119">
      <t>ラン</t>
    </rPh>
    <rPh sb="177" eb="179">
      <t>カンケツ</t>
    </rPh>
    <rPh sb="236" eb="238">
      <t>テキセツ</t>
    </rPh>
    <phoneticPr fontId="1"/>
  </si>
  <si>
    <t>4. 指導教員への提出及び保管</t>
    <rPh sb="3" eb="5">
      <t>シドウ</t>
    </rPh>
    <rPh sb="5" eb="7">
      <t>キョウイン</t>
    </rPh>
    <rPh sb="9" eb="11">
      <t>テイシュツ</t>
    </rPh>
    <rPh sb="11" eb="12">
      <t>オヨ</t>
    </rPh>
    <rPh sb="13" eb="15">
      <t>ホカン</t>
    </rPh>
    <phoneticPr fontId="1"/>
  </si>
  <si>
    <t>※本ファイルには，卒業要件確認シートや単位計算シートもついています．各自履修計画に役立ててください．</t>
    <rPh sb="1" eb="2">
      <t>ホン</t>
    </rPh>
    <rPh sb="9" eb="11">
      <t>ソツギョウ</t>
    </rPh>
    <rPh sb="11" eb="13">
      <t>ヨウケン</t>
    </rPh>
    <rPh sb="13" eb="15">
      <t>カクニン</t>
    </rPh>
    <rPh sb="19" eb="21">
      <t>タンイ</t>
    </rPh>
    <rPh sb="21" eb="23">
      <t>ケイサン</t>
    </rPh>
    <rPh sb="34" eb="36">
      <t>カクジ</t>
    </rPh>
    <rPh sb="36" eb="38">
      <t>リシュウ</t>
    </rPh>
    <rPh sb="38" eb="40">
      <t>ケイカク</t>
    </rPh>
    <rPh sb="41" eb="43">
      <t>ヤクダ</t>
    </rPh>
    <phoneticPr fontId="1"/>
  </si>
  <si>
    <t>ただし，この卒業要件判定表は目安（簡易版）です。厳密な卒業判定は，便覧と成績表をもとに行って下さい。</t>
    <rPh sb="27" eb="29">
      <t>ソツギョウ</t>
    </rPh>
    <phoneticPr fontId="1"/>
  </si>
  <si>
    <t>この単位計算表は目安（簡易版）です。厳密には，成績表及び便覧を見てください。</t>
    <rPh sb="2" eb="4">
      <t>タンイ</t>
    </rPh>
    <rPh sb="4" eb="7">
      <t>ケイサンヒョウ</t>
    </rPh>
    <rPh sb="26" eb="27">
      <t>オヨ</t>
    </rPh>
    <rPh sb="28" eb="30">
      <t>ビンラン</t>
    </rPh>
    <rPh sb="31" eb="32">
      <t>ミ</t>
    </rPh>
    <phoneticPr fontId="1"/>
  </si>
  <si>
    <t>電気系2コースにおいては，学生自身が学期毎に，学習・教育到達目標の達成度を確認し，今後の学習・履修計画に反映させることを求めています．そのために，本ファイルにより学修ポートフォリオ（注参照）を作成し，各指導教員に提出してもらいます．作成の流れを以下に示します．</t>
    <rPh sb="0" eb="3">
      <t>デンキケイ</t>
    </rPh>
    <rPh sb="13" eb="15">
      <t>ガクセイ</t>
    </rPh>
    <rPh sb="15" eb="17">
      <t>ジシン</t>
    </rPh>
    <rPh sb="18" eb="20">
      <t>ガッキ</t>
    </rPh>
    <rPh sb="20" eb="21">
      <t>ゴト</t>
    </rPh>
    <rPh sb="23" eb="25">
      <t>ガクシュウ</t>
    </rPh>
    <rPh sb="26" eb="28">
      <t>キョウイク</t>
    </rPh>
    <rPh sb="28" eb="30">
      <t>トウタツ</t>
    </rPh>
    <rPh sb="30" eb="32">
      <t>モクヒョウ</t>
    </rPh>
    <rPh sb="33" eb="36">
      <t>タッセイド</t>
    </rPh>
    <rPh sb="37" eb="39">
      <t>カクニン</t>
    </rPh>
    <rPh sb="41" eb="43">
      <t>コンゴ</t>
    </rPh>
    <rPh sb="44" eb="46">
      <t>ガクシュウ</t>
    </rPh>
    <rPh sb="47" eb="49">
      <t>リシュウ</t>
    </rPh>
    <rPh sb="49" eb="51">
      <t>ケイカク</t>
    </rPh>
    <rPh sb="52" eb="54">
      <t>ハンエイ</t>
    </rPh>
    <rPh sb="60" eb="61">
      <t>モト</t>
    </rPh>
    <rPh sb="73" eb="74">
      <t>ホン</t>
    </rPh>
    <rPh sb="81" eb="83">
      <t>ガクシュウ</t>
    </rPh>
    <rPh sb="91" eb="94">
      <t>チュウサンショウ</t>
    </rPh>
    <rPh sb="96" eb="98">
      <t>サクセイ</t>
    </rPh>
    <rPh sb="100" eb="101">
      <t>カク</t>
    </rPh>
    <rPh sb="101" eb="103">
      <t>シドウ</t>
    </rPh>
    <rPh sb="103" eb="105">
      <t>キョウイン</t>
    </rPh>
    <rPh sb="106" eb="108">
      <t>テイシュツ</t>
    </rPh>
    <rPh sb="116" eb="118">
      <t>サクセイ</t>
    </rPh>
    <rPh sb="119" eb="120">
      <t>ナガ</t>
    </rPh>
    <rPh sb="122" eb="124">
      <t>イカ</t>
    </rPh>
    <rPh sb="125" eb="126">
      <t>シメ</t>
    </rPh>
    <phoneticPr fontId="1"/>
  </si>
  <si>
    <t>注）ポートフォリオとは：学生が，学習過程ならびに各種の学習成果（例えば、学習目標・学習計画表とチェックシート、課題達成のために収集した資料や遂行状況、レポート、成績単位取得表など）を長期にわたって収集したもの。それらを必要に応じて系統的に選択し，学習過程を含めて到達度を評価し，次に取り組むべき課題をみつけてステップアップを図っていくことを目的とする（文科省用語集より引用）。</t>
    <rPh sb="0" eb="1">
      <t>チュウ</t>
    </rPh>
    <rPh sb="176" eb="179">
      <t>モンカショウ</t>
    </rPh>
    <rPh sb="179" eb="182">
      <t>ヨウゴシュウ</t>
    </rPh>
    <rPh sb="184" eb="186">
      <t>インヨウ</t>
    </rPh>
    <phoneticPr fontId="1"/>
  </si>
  <si>
    <r>
      <t>英語ﾌﾟﾚｾﾞﾝﾃｰｼｮﾝ中級</t>
    </r>
    <r>
      <rPr>
        <sz val="6"/>
        <rFont val="ＭＳ 明朝"/>
        <family val="1"/>
        <charset val="128"/>
      </rPr>
      <t>(◎)</t>
    </r>
    <rPh sb="0" eb="2">
      <t>エイゴ</t>
    </rPh>
    <rPh sb="13" eb="15">
      <t>チュウキュウ</t>
    </rPh>
    <phoneticPr fontId="4"/>
  </si>
  <si>
    <t>微積STⅡ(◎)</t>
    <rPh sb="0" eb="2">
      <t>ビセキ</t>
    </rPh>
    <phoneticPr fontId="1"/>
  </si>
  <si>
    <t>※各授業科目の学習・教育到達目標の一つ一つに対する関与の程度を，主体的に関与する場合には◎印で，付随的に関与する場合には○印で示す．</t>
    <phoneticPr fontId="1"/>
  </si>
  <si>
    <t>学修ポートフォリオ</t>
    <rPh sb="0" eb="2">
      <t>ガクシュウ</t>
    </rPh>
    <phoneticPr fontId="4"/>
  </si>
  <si>
    <t>電気通信関係法規(〇)</t>
    <rPh sb="0" eb="2">
      <t>デンキ</t>
    </rPh>
    <rPh sb="2" eb="4">
      <t>ツウシン</t>
    </rPh>
    <rPh sb="4" eb="6">
      <t>カンケイ</t>
    </rPh>
    <rPh sb="6" eb="8">
      <t>ホウキ</t>
    </rPh>
    <phoneticPr fontId="4"/>
  </si>
  <si>
    <t>(C)
電子情報通信分野の広がりの理解と専門的な課題に取り組むための知識の修得</t>
    <rPh sb="4" eb="6">
      <t>デンシ</t>
    </rPh>
    <rPh sb="6" eb="10">
      <t>ジョウホウツウシン</t>
    </rPh>
    <phoneticPr fontId="1"/>
  </si>
  <si>
    <t>電子情報通信特別講義Ⅰ～Ⅳ</t>
    <rPh sb="0" eb="2">
      <t>デンシ</t>
    </rPh>
    <rPh sb="2" eb="6">
      <t>ジョウホウツウシン</t>
    </rPh>
    <rPh sb="6" eb="8">
      <t>トクベツ</t>
    </rPh>
    <rPh sb="8" eb="10">
      <t>コウギ</t>
    </rPh>
    <phoneticPr fontId="1"/>
  </si>
  <si>
    <r>
      <t>工学融合科目Ⅱ</t>
    </r>
    <r>
      <rPr>
        <sz val="7"/>
        <color theme="1"/>
        <rFont val="游ゴシック"/>
        <family val="3"/>
        <charset val="128"/>
        <scheme val="minor"/>
      </rPr>
      <t>(◎)</t>
    </r>
    <rPh sb="0" eb="2">
      <t>コウガク</t>
    </rPh>
    <rPh sb="2" eb="4">
      <t>ユウゴウ</t>
    </rPh>
    <rPh sb="4" eb="6">
      <t>カモク</t>
    </rPh>
    <phoneticPr fontId="1"/>
  </si>
  <si>
    <r>
      <t>工学融合科目Ⅰ</t>
    </r>
    <r>
      <rPr>
        <sz val="7"/>
        <color theme="1"/>
        <rFont val="游ゴシック"/>
        <family val="3"/>
        <charset val="128"/>
        <scheme val="minor"/>
      </rPr>
      <t>(◎)</t>
    </r>
    <rPh sb="0" eb="2">
      <t>コウガク</t>
    </rPh>
    <rPh sb="2" eb="4">
      <t>ユウゴウ</t>
    </rPh>
    <rPh sb="4" eb="6">
      <t>カモク</t>
    </rPh>
    <phoneticPr fontId="1"/>
  </si>
  <si>
    <t>本ファイルを，メールに添付して各指導教員に送付すること．ファイル名は必ず以下の様にする事．</t>
    <rPh sb="0" eb="1">
      <t>ホン</t>
    </rPh>
    <rPh sb="11" eb="13">
      <t>テンプ</t>
    </rPh>
    <rPh sb="15" eb="16">
      <t>カク</t>
    </rPh>
    <rPh sb="16" eb="18">
      <t>シドウ</t>
    </rPh>
    <rPh sb="18" eb="20">
      <t>キョウイン</t>
    </rPh>
    <rPh sb="21" eb="23">
      <t>ソウフ</t>
    </rPh>
    <rPh sb="32" eb="33">
      <t>メイ</t>
    </rPh>
    <rPh sb="34" eb="35">
      <t>カナラ</t>
    </rPh>
    <rPh sb="36" eb="38">
      <t>イカ</t>
    </rPh>
    <rPh sb="39" eb="40">
      <t>ヨウ</t>
    </rPh>
    <rPh sb="43" eb="44">
      <t>コト</t>
    </rPh>
    <phoneticPr fontId="1"/>
  </si>
  <si>
    <t xml:space="preserve"> 指導教員から，教員のコメント記入及び押印済みのポートフォリオ（紙）をもらい，各自所定のバインダーに成績表とともにとじておく．毎学期この作業を行い，卒業時まで保管する．</t>
    <phoneticPr fontId="1"/>
  </si>
  <si>
    <t>（※留年時には9, 10･･･と増やす）</t>
    <rPh sb="2" eb="4">
      <t>リュウネン</t>
    </rPh>
    <rPh sb="4" eb="5">
      <t>ジ</t>
    </rPh>
    <rPh sb="16" eb="17">
      <t>フ</t>
    </rPh>
    <phoneticPr fontId="1"/>
  </si>
  <si>
    <r>
      <t>ｷｬﾘｱﾃﾞｻﾞｲﾝ入門</t>
    </r>
    <r>
      <rPr>
        <sz val="6"/>
        <rFont val="ＭＳ 明朝"/>
        <family val="1"/>
        <charset val="128"/>
      </rPr>
      <t>(◎)　</t>
    </r>
    <phoneticPr fontId="4"/>
  </si>
  <si>
    <r>
      <t>ﾌﾟﾛｸﾞﾗﾐﾝｸﾞⅡ</t>
    </r>
    <r>
      <rPr>
        <sz val="6"/>
        <color theme="1"/>
        <rFont val="游ゴシック"/>
        <family val="3"/>
        <charset val="128"/>
        <scheme val="minor"/>
      </rPr>
      <t>(〇)</t>
    </r>
    <phoneticPr fontId="4"/>
  </si>
  <si>
    <r>
      <t>確率及び統計</t>
    </r>
    <r>
      <rPr>
        <sz val="6"/>
        <rFont val="ＭＳ 明朝"/>
        <family val="1"/>
        <charset val="128"/>
      </rPr>
      <t>(〇)</t>
    </r>
    <rPh sb="0" eb="2">
      <t>カクリツ</t>
    </rPh>
    <rPh sb="2" eb="3">
      <t>オヨ</t>
    </rPh>
    <rPh sb="4" eb="6">
      <t>トウケイ</t>
    </rPh>
    <phoneticPr fontId="4"/>
  </si>
  <si>
    <t>※各学期はじめに自己評価を行うこと．</t>
    <rPh sb="1" eb="4">
      <t>カクガッキ</t>
    </rPh>
    <rPh sb="8" eb="10">
      <t>ジコ</t>
    </rPh>
    <rPh sb="10" eb="12">
      <t>ヒョウカ</t>
    </rPh>
    <rPh sb="13" eb="14">
      <t>オコナ</t>
    </rPh>
    <phoneticPr fontId="1"/>
  </si>
  <si>
    <t>③前学期は「微積STⅠ」，「工業数学Ⅰ」，「日本語表現法入門」他多くの科目を途中でドロップアウトしたため落としてしまった．大学に入学後，はっきりとした目標を定めることができず，学習意欲が乏しくなっている．今後の事について指導教員に相談し，将来設計をたてて学習へと結びつけたいと思っている．</t>
    <rPh sb="1" eb="4">
      <t>ゼンガッキ</t>
    </rPh>
    <rPh sb="6" eb="8">
      <t>ビセキ</t>
    </rPh>
    <rPh sb="14" eb="16">
      <t>コウギョウ</t>
    </rPh>
    <rPh sb="16" eb="18">
      <t>スウガク</t>
    </rPh>
    <rPh sb="22" eb="30">
      <t>ニホンゴヒョウゲンホウニュウモン</t>
    </rPh>
    <rPh sb="31" eb="32">
      <t>ホカ</t>
    </rPh>
    <rPh sb="32" eb="33">
      <t>オオ</t>
    </rPh>
    <rPh sb="35" eb="37">
      <t>カモク</t>
    </rPh>
    <rPh sb="38" eb="40">
      <t>トチュウ</t>
    </rPh>
    <rPh sb="52" eb="53">
      <t>オ</t>
    </rPh>
    <rPh sb="61" eb="63">
      <t>ダイガク</t>
    </rPh>
    <rPh sb="64" eb="67">
      <t>ニュウガクゴ</t>
    </rPh>
    <rPh sb="75" eb="77">
      <t>モクヒョウ</t>
    </rPh>
    <rPh sb="78" eb="79">
      <t>サダ</t>
    </rPh>
    <rPh sb="88" eb="90">
      <t>ガクシュウ</t>
    </rPh>
    <rPh sb="90" eb="92">
      <t>イヨク</t>
    </rPh>
    <rPh sb="93" eb="94">
      <t>トボ</t>
    </rPh>
    <rPh sb="102" eb="104">
      <t>コンゴ</t>
    </rPh>
    <rPh sb="105" eb="106">
      <t>コト</t>
    </rPh>
    <rPh sb="110" eb="112">
      <t>シドウ</t>
    </rPh>
    <rPh sb="112" eb="114">
      <t>キョウイン</t>
    </rPh>
    <rPh sb="115" eb="117">
      <t>ソウダン</t>
    </rPh>
    <rPh sb="119" eb="121">
      <t>ショウライ</t>
    </rPh>
    <rPh sb="121" eb="123">
      <t>セッケイ</t>
    </rPh>
    <rPh sb="127" eb="129">
      <t>ガクシュウ</t>
    </rPh>
    <rPh sb="131" eb="132">
      <t>ムス</t>
    </rPh>
    <rPh sb="138" eb="139">
      <t>オモ</t>
    </rPh>
    <phoneticPr fontId="1"/>
  </si>
  <si>
    <t>①「微分積分学STⅠ」を期末試験の点数が低かったために落としてしまった．理由：シラバスの事前学修において，必要に応じ高校の教科書の内容（微積分、数列、指数・対数・三角関数など）を復習することが記されていたが，それを怠ったため講義についていけなくなった．今学期では，シラバスに基づいて事前学習をしっかり行い，講義を理解できるように努力する．</t>
    <rPh sb="12" eb="14">
      <t>キマツ</t>
    </rPh>
    <rPh sb="14" eb="16">
      <t>シケン</t>
    </rPh>
    <rPh sb="17" eb="19">
      <t>テンスウ</t>
    </rPh>
    <rPh sb="20" eb="21">
      <t>ヒク</t>
    </rPh>
    <rPh sb="27" eb="28">
      <t>オ</t>
    </rPh>
    <rPh sb="36" eb="38">
      <t>リユウ</t>
    </rPh>
    <rPh sb="44" eb="46">
      <t>ジゼン</t>
    </rPh>
    <rPh sb="46" eb="48">
      <t>ガクシュウ</t>
    </rPh>
    <rPh sb="53" eb="55">
      <t>ヒツヨウ</t>
    </rPh>
    <rPh sb="56" eb="57">
      <t>オウ</t>
    </rPh>
    <rPh sb="58" eb="60">
      <t>コウコウ</t>
    </rPh>
    <rPh sb="61" eb="64">
      <t>キョウカショ</t>
    </rPh>
    <rPh sb="65" eb="67">
      <t>ナイヨウ</t>
    </rPh>
    <rPh sb="68" eb="71">
      <t>ビセキブン</t>
    </rPh>
    <rPh sb="72" eb="74">
      <t>スウレツ</t>
    </rPh>
    <rPh sb="75" eb="77">
      <t>シスウ</t>
    </rPh>
    <rPh sb="78" eb="80">
      <t>タイスウ</t>
    </rPh>
    <rPh sb="81" eb="83">
      <t>サンカク</t>
    </rPh>
    <rPh sb="83" eb="85">
      <t>カンスウ</t>
    </rPh>
    <rPh sb="89" eb="91">
      <t>フクシュウ</t>
    </rPh>
    <rPh sb="96" eb="97">
      <t>シル</t>
    </rPh>
    <rPh sb="107" eb="108">
      <t>オコタ</t>
    </rPh>
    <rPh sb="112" eb="114">
      <t>コウギ</t>
    </rPh>
    <rPh sb="126" eb="129">
      <t>コンガッキ</t>
    </rPh>
    <rPh sb="137" eb="138">
      <t>モト</t>
    </rPh>
    <rPh sb="141" eb="143">
      <t>ジゼン</t>
    </rPh>
    <rPh sb="143" eb="145">
      <t>ガクシュウ</t>
    </rPh>
    <rPh sb="150" eb="151">
      <t>オコナ</t>
    </rPh>
    <rPh sb="153" eb="155">
      <t>コウギ</t>
    </rPh>
    <rPh sb="156" eb="158">
      <t>リカイ</t>
    </rPh>
    <rPh sb="164" eb="166">
      <t>ドリョク</t>
    </rPh>
    <phoneticPr fontId="1"/>
  </si>
  <si>
    <t>工学概論(○)</t>
    <rPh sb="0" eb="2">
      <t>コウガク</t>
    </rPh>
    <rPh sb="2" eb="4">
      <t>ガイロン</t>
    </rPh>
    <phoneticPr fontId="1"/>
  </si>
  <si>
    <t>ＥＤ演習(◎)</t>
    <rPh sb="2" eb="4">
      <t>エンシュウ</t>
    </rPh>
    <phoneticPr fontId="4"/>
  </si>
  <si>
    <r>
      <t>経営工学概論</t>
    </r>
    <r>
      <rPr>
        <sz val="6"/>
        <rFont val="ＭＳ 明朝"/>
        <family val="1"/>
        <charset val="128"/>
      </rPr>
      <t>(〇)</t>
    </r>
    <rPh sb="0" eb="2">
      <t>ケイエイ</t>
    </rPh>
    <rPh sb="2" eb="4">
      <t>コウガク</t>
    </rPh>
    <rPh sb="4" eb="6">
      <t>ガイロン</t>
    </rPh>
    <phoneticPr fontId="4"/>
  </si>
  <si>
    <t>工業化教育法B</t>
    <rPh sb="0" eb="3">
      <t>コウギョウカ</t>
    </rPh>
    <rPh sb="3" eb="6">
      <t>キョウイクホウ</t>
    </rPh>
    <phoneticPr fontId="1"/>
  </si>
  <si>
    <t>国際インターンシップⅠ,Ⅱ</t>
    <rPh sb="0" eb="2">
      <t>コクサイ</t>
    </rPh>
    <phoneticPr fontId="1"/>
  </si>
  <si>
    <t>学籍番号-n.xlsx（半角英数文字を使用．1年後期の例：175400A-1.xlsx，2年前期の例:175400A-2.xlsx）</t>
    <rPh sb="0" eb="2">
      <t>ガクセキ</t>
    </rPh>
    <rPh sb="2" eb="4">
      <t>バンゴウ</t>
    </rPh>
    <rPh sb="12" eb="14">
      <t>ハンカク</t>
    </rPh>
    <rPh sb="14" eb="16">
      <t>エイスウ</t>
    </rPh>
    <rPh sb="16" eb="18">
      <t>モジ</t>
    </rPh>
    <rPh sb="19" eb="21">
      <t>シヨウ</t>
    </rPh>
    <rPh sb="23" eb="24">
      <t>ネン</t>
    </rPh>
    <rPh sb="24" eb="26">
      <t>コウキ</t>
    </rPh>
    <rPh sb="27" eb="28">
      <t>レイ</t>
    </rPh>
    <rPh sb="45" eb="46">
      <t>ネン</t>
    </rPh>
    <rPh sb="46" eb="48">
      <t>ゼンキ</t>
    </rPh>
    <rPh sb="49" eb="50">
      <t>レイ</t>
    </rPh>
    <phoneticPr fontId="1"/>
  </si>
  <si>
    <t>〇自律性</t>
    <rPh sb="1" eb="3">
      <t>ジリツ</t>
    </rPh>
    <rPh sb="3" eb="4">
      <t>セイ</t>
    </rPh>
    <phoneticPr fontId="1"/>
  </si>
  <si>
    <t>年次･学期を選択して下さい</t>
  </si>
  <si>
    <t>自律性</t>
    <rPh sb="0" eb="2">
      <t>ジリツ</t>
    </rPh>
    <rPh sb="2" eb="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</si>
</sst>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游ゴシック"/>
      <family val="2"/>
      <charset val="128"/>
      <scheme val="minor"/>
    </font>
    <font>
      <sz val="6"/>
      <name val="游ゴシック"/>
      <family val="2"/>
      <charset val="128"/>
      <scheme val="minor"/>
    </font>
    <font>
      <sz val="10.5"/>
      <color theme="1"/>
      <name val="游ゴシック"/>
      <family val="2"/>
      <charset val="128"/>
      <scheme val="minor"/>
    </font>
    <font>
      <sz val="10.5"/>
      <color theme="1"/>
      <name val="游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ＭＳ ゴシック"/>
      <family val="3"/>
      <charset val="128"/>
    </font>
    <font>
      <sz val="7"/>
      <name val="ＭＳ 明朝"/>
      <family val="1"/>
      <charset val="128"/>
    </font>
    <font>
      <sz val="10"/>
      <name val="ＭＳ 明朝"/>
      <family val="1"/>
      <charset val="128"/>
    </font>
    <font>
      <sz val="10"/>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9"/>
      <color rgb="FFFF0000"/>
      <name val="游ゴシック"/>
      <family val="3"/>
      <charset val="128"/>
      <scheme val="minor"/>
    </font>
    <font>
      <sz val="10"/>
      <color theme="0"/>
      <name val="游ゴシック"/>
      <family val="3"/>
      <charset val="128"/>
      <scheme val="minor"/>
    </font>
    <font>
      <sz val="6"/>
      <name val="ＭＳ 明朝"/>
      <family val="1"/>
      <charset val="128"/>
    </font>
    <font>
      <sz val="8"/>
      <name val="ＭＳ 明朝"/>
      <family val="1"/>
      <charset val="128"/>
    </font>
    <font>
      <sz val="9"/>
      <name val="ＭＳ 明朝"/>
      <family val="1"/>
      <charset val="128"/>
    </font>
    <font>
      <sz val="8"/>
      <color theme="1"/>
      <name val="游ゴシック"/>
      <family val="2"/>
      <charset val="128"/>
      <scheme val="minor"/>
    </font>
    <font>
      <sz val="10"/>
      <name val="ＭＳ Ｐゴシック"/>
      <family val="3"/>
      <charset val="128"/>
    </font>
    <font>
      <sz val="10"/>
      <name val="ＭＳ ゴシック"/>
      <family val="3"/>
      <charset val="128"/>
    </font>
    <font>
      <sz val="10"/>
      <color indexed="9"/>
      <name val="ＭＳ ゴシック"/>
      <family val="3"/>
      <charset val="128"/>
    </font>
    <font>
      <sz val="8"/>
      <color rgb="FFFF0000"/>
      <name val="游ゴシック"/>
      <family val="2"/>
      <charset val="128"/>
      <scheme val="minor"/>
    </font>
    <font>
      <sz val="7"/>
      <color theme="1"/>
      <name val="游ゴシック"/>
      <family val="2"/>
      <charset val="128"/>
      <scheme val="minor"/>
    </font>
    <font>
      <sz val="8"/>
      <color rgb="FFFF0000"/>
      <name val="游ゴシック"/>
      <family val="3"/>
      <charset val="128"/>
      <scheme val="minor"/>
    </font>
    <font>
      <sz val="7"/>
      <color theme="1"/>
      <name val="游ゴシック"/>
      <family val="3"/>
      <charset val="128"/>
      <scheme val="minor"/>
    </font>
    <font>
      <sz val="7"/>
      <color rgb="FFFF0000"/>
      <name val="游ゴシック"/>
      <family val="2"/>
      <charset val="128"/>
      <scheme val="minor"/>
    </font>
    <font>
      <sz val="11"/>
      <color indexed="55"/>
      <name val="ＭＳ Ｐゴシック"/>
      <family val="3"/>
      <charset val="128"/>
    </font>
    <font>
      <sz val="7"/>
      <name val="游ゴシック"/>
      <family val="2"/>
      <charset val="128"/>
      <scheme val="minor"/>
    </font>
    <font>
      <sz val="10"/>
      <color theme="0" tint="-0.499984740745262"/>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2"/>
      <name val="ＭＳ Ｐゴシック"/>
      <family val="3"/>
      <charset val="128"/>
    </font>
    <font>
      <sz val="11"/>
      <name val="ＭＳ Ｐゴシック"/>
      <family val="3"/>
      <charset val="128"/>
    </font>
    <font>
      <sz val="11"/>
      <color indexed="10"/>
      <name val="ＭＳ Ｐゴシック"/>
      <family val="3"/>
      <charset val="128"/>
    </font>
    <font>
      <sz val="11"/>
      <name val="ＭＳ 明朝"/>
      <family val="1"/>
      <charset val="128"/>
    </font>
    <font>
      <sz val="11"/>
      <color theme="1"/>
      <name val="ＭＳ Ｐゴシック"/>
      <family val="3"/>
      <charset val="128"/>
    </font>
    <font>
      <sz val="9"/>
      <name val="ＭＳ Ｐゴシック"/>
      <family val="3"/>
      <charset val="128"/>
    </font>
    <font>
      <sz val="11"/>
      <color indexed="55"/>
      <name val="ＭＳ Ｐゴシック"/>
      <family val="3"/>
      <charset val="128"/>
    </font>
    <font>
      <sz val="10"/>
      <name val="ＭＳ Ｐゴシック"/>
      <family val="3"/>
      <charset val="128"/>
    </font>
    <font>
      <sz val="11"/>
      <color indexed="9"/>
      <name val="ＭＳ Ｐゴシック"/>
      <family val="3"/>
      <charset val="128"/>
    </font>
    <font>
      <sz val="11"/>
      <color theme="0"/>
      <name val="ＭＳ Ｐゴシック"/>
      <family val="3"/>
      <charset val="128"/>
    </font>
    <font>
      <sz val="11"/>
      <color theme="0"/>
      <name val="游ゴシック"/>
      <family val="3"/>
      <charset val="128"/>
      <scheme val="minor"/>
    </font>
    <font>
      <sz val="9"/>
      <color theme="0"/>
      <name val="游ゴシック"/>
      <family val="2"/>
      <charset val="128"/>
      <scheme val="minor"/>
    </font>
    <font>
      <sz val="8"/>
      <color theme="0"/>
      <name val="游ゴシック"/>
      <family val="3"/>
      <charset val="128"/>
      <scheme val="minor"/>
    </font>
    <font>
      <sz val="9"/>
      <color theme="0"/>
      <name val="游ゴシック"/>
      <family val="3"/>
      <charset val="128"/>
      <scheme val="minor"/>
    </font>
    <font>
      <sz val="8"/>
      <color theme="0"/>
      <name val="游ゴシック"/>
      <family val="2"/>
      <charset val="128"/>
      <scheme val="minor"/>
    </font>
    <font>
      <sz val="12"/>
      <name val="ＭＳ Ｐゴシック"/>
      <family val="3"/>
      <charset val="128"/>
    </font>
    <font>
      <sz val="10"/>
      <color theme="1"/>
      <name val="游ゴシック"/>
      <family val="3"/>
      <charset val="128"/>
      <scheme val="minor"/>
    </font>
    <font>
      <sz val="11"/>
      <color theme="1"/>
      <name val="游ゴシック"/>
      <family val="2"/>
      <charset val="128"/>
      <scheme val="minor"/>
    </font>
    <font>
      <sz val="10"/>
      <name val="ＭＳ Ｐゴシック"/>
      <family val="3"/>
      <charset val="128"/>
    </font>
    <font>
      <sz val="10"/>
      <color theme="1"/>
      <name val="游ゴシック"/>
      <family val="2"/>
      <charset val="128"/>
      <scheme val="minor"/>
    </font>
    <font>
      <sz val="11"/>
      <name val="ＭＳ Ｐゴシック"/>
      <family val="3"/>
      <charset val="128"/>
    </font>
    <font>
      <sz val="11"/>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0"/>
      <color theme="1"/>
      <name val="ＭＳ 明朝"/>
      <family val="1"/>
      <charset val="128"/>
    </font>
    <font>
      <sz val="9"/>
      <color theme="8"/>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2"/>
      <charset val="128"/>
      <scheme val="minor"/>
    </font>
    <font>
      <sz val="8"/>
      <name val="游ゴシック"/>
      <family val="3"/>
      <charset val="128"/>
      <scheme val="minor"/>
    </font>
    <font>
      <sz val="8"/>
      <name val="游ゴシック"/>
      <family val="2"/>
      <charset val="128"/>
      <scheme val="minor"/>
    </font>
    <font>
      <sz val="9"/>
      <name val="游ゴシック"/>
      <family val="3"/>
      <charset val="128"/>
      <scheme val="minor"/>
    </font>
    <font>
      <sz val="10"/>
      <name val="游ゴシック"/>
      <family val="3"/>
      <charset val="128"/>
      <scheme val="minor"/>
    </font>
    <font>
      <sz val="10"/>
      <name val="游ゴシック"/>
      <family val="2"/>
      <charset val="128"/>
      <scheme val="minor"/>
    </font>
    <font>
      <sz val="6"/>
      <name val="游ゴシック"/>
      <family val="3"/>
      <charset val="128"/>
      <scheme val="minor"/>
    </font>
    <font>
      <sz val="7"/>
      <name val="游ゴシック"/>
      <family val="3"/>
      <charset val="128"/>
      <scheme val="minor"/>
    </font>
  </fonts>
  <fills count="1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CCFF"/>
        <bgColor indexed="64"/>
      </patternFill>
    </fill>
    <fill>
      <patternFill patternType="solid">
        <fgColor rgb="FFCCFFFF"/>
        <bgColor indexed="64"/>
      </patternFill>
    </fill>
    <fill>
      <patternFill patternType="solid">
        <fgColor rgb="FF0070C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999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E5"/>
        <bgColor indexed="64"/>
      </patternFill>
    </fill>
    <fill>
      <patternFill patternType="solid">
        <fgColor rgb="FFFFFF99"/>
        <bgColor indexed="64"/>
      </patternFill>
    </fill>
    <fill>
      <patternFill patternType="solid">
        <fgColor theme="0" tint="-4.9989318521683403E-2"/>
        <bgColor indexed="64"/>
      </patternFill>
    </fill>
  </fills>
  <borders count="206">
    <border>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dashed">
        <color rgb="FF00B0F0"/>
      </left>
      <right/>
      <top/>
      <bottom style="double">
        <color auto="1"/>
      </bottom>
      <diagonal/>
    </border>
    <border>
      <left/>
      <right style="thin">
        <color rgb="FF00B0F0"/>
      </right>
      <top/>
      <bottom style="double">
        <color auto="1"/>
      </bottom>
      <diagonal/>
    </border>
    <border>
      <left style="dashed">
        <color rgb="FF00B0F0"/>
      </left>
      <right/>
      <top/>
      <bottom/>
      <diagonal/>
    </border>
    <border>
      <left/>
      <right style="thin">
        <color rgb="FF00B0F0"/>
      </right>
      <top/>
      <bottom/>
      <diagonal/>
    </border>
    <border>
      <left style="thin">
        <color rgb="FF00B0F0"/>
      </left>
      <right/>
      <top/>
      <bottom/>
      <diagonal/>
    </border>
    <border>
      <left style="thin">
        <color rgb="FF00B0F0"/>
      </left>
      <right/>
      <top/>
      <bottom style="double">
        <color auto="1"/>
      </bottom>
      <diagonal/>
    </border>
    <border>
      <left/>
      <right style="dashed">
        <color rgb="FF00B0F0"/>
      </right>
      <top/>
      <bottom style="double">
        <color auto="1"/>
      </bottom>
      <diagonal/>
    </border>
    <border>
      <left/>
      <right style="dashed">
        <color rgb="FF00B0F0"/>
      </right>
      <top/>
      <bottom/>
      <diagonal/>
    </border>
    <border>
      <left style="thin">
        <color auto="1"/>
      </left>
      <right/>
      <top/>
      <bottom/>
      <diagonal/>
    </border>
    <border>
      <left style="thin">
        <color auto="1"/>
      </left>
      <right/>
      <top/>
      <bottom style="double">
        <color auto="1"/>
      </bottom>
      <diagonal/>
    </border>
    <border>
      <left style="thin">
        <color auto="1"/>
      </left>
      <right style="thin">
        <color rgb="FF00B0F0"/>
      </right>
      <top style="thin">
        <color auto="1"/>
      </top>
      <bottom style="thin">
        <color auto="1"/>
      </bottom>
      <diagonal/>
    </border>
    <border>
      <left style="thin">
        <color rgb="FF00B0F0"/>
      </left>
      <right style="thin">
        <color rgb="FF00B0F0"/>
      </right>
      <top style="thin">
        <color auto="1"/>
      </top>
      <bottom style="thin">
        <color auto="1"/>
      </bottom>
      <diagonal/>
    </border>
    <border>
      <left style="thin">
        <color rgb="FF00B0F0"/>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40"/>
      </left>
      <right/>
      <top/>
      <bottom/>
      <diagonal/>
    </border>
    <border>
      <left style="thin">
        <color indexed="40"/>
      </left>
      <right/>
      <top/>
      <bottom/>
      <diagonal/>
    </border>
    <border>
      <left/>
      <right style="dotted">
        <color indexed="40"/>
      </right>
      <top/>
      <bottom/>
      <diagonal/>
    </border>
    <border>
      <left/>
      <right style="thin">
        <color indexed="40"/>
      </right>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dashed">
        <color rgb="FF00B0F0"/>
      </left>
      <right/>
      <top/>
      <bottom style="medium">
        <color auto="1"/>
      </bottom>
      <diagonal/>
    </border>
    <border>
      <left/>
      <right style="thin">
        <color rgb="FF00B0F0"/>
      </right>
      <top/>
      <bottom style="medium">
        <color auto="1"/>
      </bottom>
      <diagonal/>
    </border>
    <border>
      <left style="thin">
        <color rgb="FF00B0F0"/>
      </left>
      <right/>
      <top/>
      <bottom style="medium">
        <color auto="1"/>
      </bottom>
      <diagonal/>
    </border>
    <border>
      <left/>
      <right style="dashed">
        <color rgb="FF00B0F0"/>
      </right>
      <top/>
      <bottom style="medium">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indexed="64"/>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n">
        <color auto="1"/>
      </right>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dashed">
        <color rgb="FF00B0F0"/>
      </left>
      <right/>
      <top/>
      <bottom style="thin">
        <color indexed="64"/>
      </bottom>
      <diagonal/>
    </border>
    <border>
      <left/>
      <right style="dashed">
        <color rgb="FF00B0F0"/>
      </right>
      <top/>
      <bottom style="thin">
        <color indexed="64"/>
      </bottom>
      <diagonal/>
    </border>
    <border>
      <left style="thin">
        <color rgb="FF00B0F0"/>
      </left>
      <right/>
      <top/>
      <bottom style="thin">
        <color auto="1"/>
      </bottom>
      <diagonal/>
    </border>
    <border>
      <left/>
      <right style="thin">
        <color auto="1"/>
      </right>
      <top style="medium">
        <color auto="1"/>
      </top>
      <bottom/>
      <diagonal/>
    </border>
    <border>
      <left/>
      <right style="thin">
        <color auto="1"/>
      </right>
      <top style="double">
        <color auto="1"/>
      </top>
      <bottom/>
      <diagonal/>
    </border>
    <border>
      <left style="thin">
        <color theme="4" tint="0.39994506668294322"/>
      </left>
      <right style="thin">
        <color theme="4" tint="0.39994506668294322"/>
      </right>
      <top/>
      <bottom style="thin">
        <color theme="4" tint="0.39994506668294322"/>
      </bottom>
      <diagonal/>
    </border>
    <border>
      <left style="thin">
        <color auto="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auto="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diagonal/>
    </border>
    <border>
      <left style="thin">
        <color auto="1"/>
      </left>
      <right style="medium">
        <color auto="1"/>
      </right>
      <top/>
      <bottom style="thin">
        <color theme="4" tint="0.39994506668294322"/>
      </bottom>
      <diagonal/>
    </border>
    <border>
      <left style="thin">
        <color auto="1"/>
      </left>
      <right/>
      <top/>
      <bottom style="thin">
        <color theme="4" tint="0.39994506668294322"/>
      </bottom>
      <diagonal/>
    </border>
    <border>
      <left/>
      <right/>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top style="thin">
        <color theme="4" tint="0.39994506668294322"/>
      </top>
      <bottom/>
      <diagonal/>
    </border>
    <border>
      <left style="thin">
        <color theme="1"/>
      </left>
      <right style="thin">
        <color theme="4" tint="0.39994506668294322"/>
      </right>
      <top style="thin">
        <color theme="4" tint="0.39994506668294322"/>
      </top>
      <bottom style="thin">
        <color theme="4" tint="0.39994506668294322"/>
      </bottom>
      <diagonal/>
    </border>
    <border>
      <left style="thin">
        <color theme="1"/>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bottom/>
      <diagonal/>
    </border>
    <border>
      <left/>
      <right/>
      <top style="thin">
        <color theme="4" tint="0.39991454817346722"/>
      </top>
      <bottom style="thin">
        <color theme="4" tint="0.39994506668294322"/>
      </bottom>
      <diagonal/>
    </border>
    <border>
      <left style="thin">
        <color theme="4" tint="0.39991454817346722"/>
      </left>
      <right/>
      <top/>
      <bottom/>
      <diagonal/>
    </border>
    <border>
      <left style="thin">
        <color theme="4" tint="0.39991454817346722"/>
      </left>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top style="thin">
        <color theme="4" tint="0.39994506668294322"/>
      </top>
      <bottom style="thin">
        <color theme="4" tint="0.39991454817346722"/>
      </bottom>
      <diagonal/>
    </border>
    <border>
      <left/>
      <right/>
      <top style="thin">
        <color theme="4" tint="0.39991454817346722"/>
      </top>
      <bottom style="thin">
        <color theme="4" tint="0.39991454817346722"/>
      </bottom>
      <diagonal/>
    </border>
    <border>
      <left style="thin">
        <color auto="1"/>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bottom/>
      <diagonal/>
    </border>
    <border>
      <left/>
      <right/>
      <top/>
      <bottom style="thin">
        <color theme="4" tint="0.39988402966399123"/>
      </bottom>
      <diagonal/>
    </border>
    <border>
      <left/>
      <right/>
      <top style="thin">
        <color theme="4" tint="0.39985351115451523"/>
      </top>
      <bottom style="thin">
        <color theme="4" tint="0.39988402966399123"/>
      </bottom>
      <diagonal/>
    </border>
    <border>
      <left/>
      <right style="thin">
        <color theme="4" tint="0.39991454817346722"/>
      </right>
      <top/>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1454817346722"/>
      </left>
      <right style="thin">
        <color theme="4" tint="0.39991454817346722"/>
      </right>
      <top style="thin">
        <color theme="4" tint="0.39985351115451523"/>
      </top>
      <bottom style="thin">
        <color theme="4" tint="0.39985351115451523"/>
      </bottom>
      <diagonal/>
    </border>
    <border>
      <left style="thin">
        <color theme="4" tint="0.39991454817346722"/>
      </left>
      <right style="thin">
        <color theme="4" tint="0.39991454817346722"/>
      </right>
      <top style="thin">
        <color theme="4" tint="0.39988402966399123"/>
      </top>
      <bottom style="thin">
        <color theme="4" tint="0.39988402966399123"/>
      </bottom>
      <diagonal/>
    </border>
    <border>
      <left style="thin">
        <color theme="4" tint="0.39988402966399123"/>
      </left>
      <right/>
      <top style="thin">
        <color theme="4" tint="0.39985351115451523"/>
      </top>
      <bottom style="thin">
        <color theme="4" tint="0.39985351115451523"/>
      </bottom>
      <diagonal/>
    </border>
    <border>
      <left style="thin">
        <color theme="4" tint="0.39991454817346722"/>
      </left>
      <right/>
      <top style="thin">
        <color theme="4" tint="0.39988402966399123"/>
      </top>
      <bottom style="thin">
        <color theme="4" tint="0.39988402966399123"/>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theme="4" tint="0.39991454817346722"/>
      </right>
      <top/>
      <bottom/>
      <diagonal/>
    </border>
    <border>
      <left style="thin">
        <color auto="1"/>
      </left>
      <right style="thin">
        <color theme="4" tint="0.39991454817346722"/>
      </right>
      <top style="thin">
        <color theme="4" tint="0.39985351115451523"/>
      </top>
      <bottom style="thin">
        <color theme="4" tint="0.39985351115451523"/>
      </bottom>
      <diagonal/>
    </border>
    <border>
      <left style="thin">
        <color auto="1"/>
      </left>
      <right/>
      <top style="thin">
        <color theme="4" tint="0.39985351115451523"/>
      </top>
      <bottom style="thin">
        <color theme="4" tint="0.39988402966399123"/>
      </bottom>
      <diagonal/>
    </border>
    <border>
      <left style="thin">
        <color auto="1"/>
      </left>
      <right style="thin">
        <color theme="4" tint="0.39991454817346722"/>
      </right>
      <top style="thin">
        <color theme="4" tint="0.39988402966399123"/>
      </top>
      <bottom style="thin">
        <color theme="4" tint="0.39988402966399123"/>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theme="4" tint="0.39988402966399123"/>
      </right>
      <top/>
      <bottom/>
      <diagonal/>
    </border>
    <border>
      <left/>
      <right style="thin">
        <color theme="4" tint="0.39994506668294322"/>
      </right>
      <top/>
      <bottom/>
      <diagonal/>
    </border>
    <border>
      <left style="thin">
        <color auto="1"/>
      </left>
      <right style="thin">
        <color theme="4" tint="0.39991454817346722"/>
      </right>
      <top style="thin">
        <color theme="4" tint="0.399914548173467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4506668294322"/>
      </bottom>
      <diagonal/>
    </border>
    <border>
      <left style="thin">
        <color auto="1"/>
      </left>
      <right/>
      <top/>
      <bottom style="thin">
        <color theme="4" tint="0.39988402966399123"/>
      </bottom>
      <diagonal/>
    </border>
    <border>
      <left style="thin">
        <color auto="1"/>
      </left>
      <right style="thin">
        <color theme="4" tint="0.39991454817346722"/>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88402966399123"/>
      </top>
      <bottom style="thin">
        <color theme="4" tint="0.39994506668294322"/>
      </bottom>
      <diagonal/>
    </border>
    <border>
      <left style="thin">
        <color auto="1"/>
      </left>
      <right style="medium">
        <color auto="1"/>
      </right>
      <top style="medium">
        <color auto="1"/>
      </top>
      <bottom/>
      <diagonal/>
    </border>
    <border>
      <left style="thin">
        <color auto="1"/>
      </left>
      <right style="medium">
        <color auto="1"/>
      </right>
      <top/>
      <bottom style="double">
        <color auto="1"/>
      </bottom>
      <diagonal/>
    </border>
    <border>
      <left style="thin">
        <color auto="1"/>
      </left>
      <right/>
      <top style="double">
        <color auto="1"/>
      </top>
      <bottom/>
      <diagonal/>
    </border>
    <border>
      <left style="thin">
        <color theme="4" tint="0.39991454817346722"/>
      </left>
      <right/>
      <top style="thin">
        <color theme="4" tint="0.39991454817346722"/>
      </top>
      <bottom style="thin">
        <color theme="4" tint="0.39994506668294322"/>
      </bottom>
      <diagonal/>
    </border>
    <border>
      <left style="thin">
        <color theme="4" tint="0.39991454817346722"/>
      </left>
      <right/>
      <top style="thin">
        <color theme="4" tint="0.39985351115451523"/>
      </top>
      <bottom style="thin">
        <color theme="4" tint="0.39985351115451523"/>
      </bottom>
      <diagonal/>
    </border>
    <border>
      <left style="thin">
        <color auto="1"/>
      </left>
      <right style="medium">
        <color auto="1"/>
      </right>
      <top style="double">
        <color auto="1"/>
      </top>
      <bottom/>
      <diagonal/>
    </border>
    <border>
      <left style="thin">
        <color auto="1"/>
      </left>
      <right style="medium">
        <color auto="1"/>
      </right>
      <top style="thin">
        <color theme="4" tint="0.39994506668294322"/>
      </top>
      <bottom style="thin">
        <color theme="4" tint="0.39994506668294322"/>
      </bottom>
      <diagonal/>
    </border>
    <border>
      <left style="thin">
        <color auto="1"/>
      </left>
      <right style="medium">
        <color auto="1"/>
      </right>
      <top style="thin">
        <color theme="4" tint="0.39994506668294322"/>
      </top>
      <bottom style="thin">
        <color theme="4" tint="0.39991454817346722"/>
      </bottom>
      <diagonal/>
    </border>
    <border>
      <left style="thin">
        <color auto="1"/>
      </left>
      <right style="medium">
        <color auto="1"/>
      </right>
      <top style="thin">
        <color theme="4" tint="0.39991454817346722"/>
      </top>
      <bottom style="thin">
        <color theme="4" tint="0.39991454817346722"/>
      </bottom>
      <diagonal/>
    </border>
    <border>
      <left style="thin">
        <color auto="1"/>
      </left>
      <right style="medium">
        <color auto="1"/>
      </right>
      <top style="thin">
        <color theme="4" tint="0.39991454817346722"/>
      </top>
      <bottom style="thin">
        <color theme="4" tint="0.39994506668294322"/>
      </bottom>
      <diagonal/>
    </border>
    <border>
      <left style="thin">
        <color auto="1"/>
      </left>
      <right style="medium">
        <color auto="1"/>
      </right>
      <top/>
      <bottom style="thin">
        <color auto="1"/>
      </bottom>
      <diagonal/>
    </border>
    <border>
      <left style="thin">
        <color auto="1"/>
      </left>
      <right style="medium">
        <color auto="1"/>
      </right>
      <top style="thin">
        <color theme="4" tint="0.39988402966399123"/>
      </top>
      <bottom style="thin">
        <color theme="4" tint="0.39988402966399123"/>
      </bottom>
      <diagonal/>
    </border>
    <border>
      <left style="thin">
        <color auto="1"/>
      </left>
      <right style="medium">
        <color auto="1"/>
      </right>
      <top style="thin">
        <color theme="4" tint="0.39988402966399123"/>
      </top>
      <bottom style="thin">
        <color theme="4" tint="0.39985351115451523"/>
      </bottom>
      <diagonal/>
    </border>
    <border>
      <left style="thin">
        <color auto="1"/>
      </left>
      <right style="medium">
        <color auto="1"/>
      </right>
      <top style="thin">
        <color theme="4" tint="0.39985351115451523"/>
      </top>
      <bottom style="thin">
        <color theme="4" tint="0.39988402966399123"/>
      </bottom>
      <diagonal/>
    </border>
    <border>
      <left style="thin">
        <color auto="1"/>
      </left>
      <right style="medium">
        <color auto="1"/>
      </right>
      <top style="thin">
        <color theme="4" tint="0.39988402966399123"/>
      </top>
      <bottom style="thin">
        <color theme="4" tint="0.39994506668294322"/>
      </bottom>
      <diagonal/>
    </border>
    <border>
      <left style="thin">
        <color auto="1"/>
      </left>
      <right style="medium">
        <color auto="1"/>
      </right>
      <top style="thin">
        <color auto="1"/>
      </top>
      <bottom style="medium">
        <color auto="1"/>
      </bottom>
      <diagonal/>
    </border>
    <border>
      <left style="thin">
        <color auto="1"/>
      </left>
      <right/>
      <top style="thin">
        <color theme="4" tint="0.39991454817346722"/>
      </top>
      <bottom style="thin">
        <color theme="4" tint="0.39991454817346722"/>
      </bottom>
      <diagonal/>
    </border>
    <border>
      <left/>
      <right style="thin">
        <color auto="1"/>
      </right>
      <top style="thin">
        <color theme="4" tint="0.39991454817346722"/>
      </top>
      <bottom style="thin">
        <color theme="4" tint="0.39991454817346722"/>
      </bottom>
      <diagonal/>
    </border>
    <border>
      <left style="thin">
        <color auto="1"/>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auto="1"/>
      </right>
      <top style="thin">
        <color theme="4" tint="0.39994506668294322"/>
      </top>
      <bottom style="thin">
        <color theme="4" tint="0.39991454817346722"/>
      </bottom>
      <diagonal/>
    </border>
    <border>
      <left style="thin">
        <color theme="4" tint="0.39991454817346722"/>
      </left>
      <right style="thin">
        <color theme="1"/>
      </right>
      <top/>
      <bottom/>
      <diagonal/>
    </border>
    <border>
      <left/>
      <right/>
      <top style="thin">
        <color theme="4" tint="0.39994506668294322"/>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rgb="FF00B0F0"/>
      </left>
      <right/>
      <top style="medium">
        <color auto="1"/>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medium">
        <color auto="1"/>
      </bottom>
      <diagonal/>
    </border>
    <border>
      <left style="dashed">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dashed">
        <color auto="1"/>
      </left>
      <right style="thin">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style="thin">
        <color indexed="64"/>
      </top>
      <bottom style="thin">
        <color indexed="64"/>
      </bottom>
      <diagonal/>
    </border>
    <border>
      <left style="thin">
        <color auto="1"/>
      </left>
      <right style="dashed">
        <color auto="1"/>
      </right>
      <top style="thin">
        <color indexed="64"/>
      </top>
      <bottom style="thin">
        <color indexed="64"/>
      </bottom>
      <diagonal/>
    </border>
    <border>
      <left style="dashed">
        <color auto="1"/>
      </left>
      <right/>
      <top style="thin">
        <color indexed="64"/>
      </top>
      <bottom style="thin">
        <color auto="1"/>
      </bottom>
      <diagonal/>
    </border>
    <border>
      <left/>
      <right style="medium">
        <color auto="1"/>
      </right>
      <top style="thin">
        <color indexed="64"/>
      </top>
      <bottom style="thin">
        <color auto="1"/>
      </bottom>
      <diagonal/>
    </border>
    <border>
      <left/>
      <right style="dashed">
        <color auto="1"/>
      </right>
      <top style="thin">
        <color indexed="64"/>
      </top>
      <bottom style="thin">
        <color indexed="64"/>
      </bottom>
      <diagonal/>
    </border>
    <border>
      <left style="dashed">
        <color auto="1"/>
      </left>
      <right/>
      <top style="thin">
        <color auto="1"/>
      </top>
      <bottom style="medium">
        <color auto="1"/>
      </bottom>
      <diagonal/>
    </border>
    <border>
      <left/>
      <right style="medium">
        <color auto="1"/>
      </right>
      <top style="thin">
        <color auto="1"/>
      </top>
      <bottom style="medium">
        <color auto="1"/>
      </bottom>
      <diagonal/>
    </border>
    <border>
      <left/>
      <right style="dashed">
        <color auto="1"/>
      </right>
      <top style="thin">
        <color auto="1"/>
      </top>
      <bottom style="medium">
        <color auto="1"/>
      </bottom>
      <diagonal/>
    </border>
    <border>
      <left style="thin">
        <color theme="9"/>
      </left>
      <right style="thin">
        <color theme="9"/>
      </right>
      <top style="thin">
        <color theme="9"/>
      </top>
      <bottom style="thin">
        <color theme="9"/>
      </bottom>
      <diagonal/>
    </border>
    <border>
      <left/>
      <right/>
      <top/>
      <bottom style="thin">
        <color theme="9"/>
      </bottom>
      <diagonal/>
    </border>
  </borders>
  <cellStyleXfs count="2">
    <xf numFmtId="0" fontId="0" fillId="0" borderId="0">
      <alignment vertical="center"/>
    </xf>
    <xf numFmtId="0" fontId="5" fillId="0" borderId="0">
      <alignment vertical="center"/>
    </xf>
  </cellStyleXfs>
  <cellXfs count="667">
    <xf numFmtId="0" fontId="0" fillId="0" borderId="0" xfId="0">
      <alignment vertical="center"/>
    </xf>
    <xf numFmtId="0" fontId="0" fillId="0" borderId="2" xfId="0" applyBorder="1">
      <alignment vertical="center"/>
    </xf>
    <xf numFmtId="0" fontId="0" fillId="0" borderId="0" xfId="0" applyBorder="1">
      <alignment vertical="center"/>
    </xf>
    <xf numFmtId="0" fontId="0" fillId="0" borderId="8" xfId="0" applyBorder="1">
      <alignment vertical="center"/>
    </xf>
    <xf numFmtId="0" fontId="0" fillId="0" borderId="0"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6" fillId="2" borderId="26" xfId="0" applyFont="1" applyFill="1" applyBorder="1" applyAlignment="1" applyProtection="1">
      <alignment horizontal="right"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vertical="center" shrinkToFit="1"/>
    </xf>
    <xf numFmtId="0" fontId="9" fillId="2" borderId="32" xfId="0" applyFont="1" applyFill="1" applyBorder="1" applyAlignment="1" applyProtection="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8" fillId="5" borderId="32" xfId="1" applyFont="1" applyFill="1" applyBorder="1" applyAlignment="1">
      <alignment horizontal="center" vertical="center" shrinkToFit="1"/>
    </xf>
    <xf numFmtId="0" fontId="0" fillId="0" borderId="14" xfId="0"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3" borderId="26" xfId="0" applyFill="1" applyBorder="1" applyAlignment="1" applyProtection="1">
      <alignment vertical="center" shrinkToFit="1"/>
    </xf>
    <xf numFmtId="0" fontId="8" fillId="4" borderId="32" xfId="1" applyFont="1" applyFill="1" applyBorder="1" applyAlignment="1">
      <alignment horizontal="right" vertical="center" shrinkToFit="1"/>
    </xf>
    <xf numFmtId="0" fontId="0" fillId="0" borderId="39" xfId="0" applyBorder="1">
      <alignment vertical="center"/>
    </xf>
    <xf numFmtId="0" fontId="0" fillId="0" borderId="40" xfId="0" applyBorder="1">
      <alignment vertical="center"/>
    </xf>
    <xf numFmtId="0" fontId="0" fillId="0" borderId="34"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15" fillId="0" borderId="0" xfId="0" applyFont="1">
      <alignment vertical="center"/>
    </xf>
    <xf numFmtId="0" fontId="0" fillId="0" borderId="0" xfId="0" applyAlignment="1">
      <alignment horizontal="center" vertical="center"/>
    </xf>
    <xf numFmtId="0" fontId="0" fillId="0" borderId="0" xfId="0" applyBorder="1" applyAlignment="1">
      <alignment horizontal="right" vertical="center"/>
    </xf>
    <xf numFmtId="0" fontId="15" fillId="4" borderId="32" xfId="0" applyFont="1" applyFill="1" applyBorder="1" applyAlignment="1">
      <alignment horizontal="center" vertical="center"/>
    </xf>
    <xf numFmtId="0" fontId="20" fillId="5" borderId="32" xfId="0" applyFont="1" applyFill="1" applyBorder="1" applyAlignment="1" applyProtection="1">
      <alignment horizontal="center" vertical="center"/>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lignment vertical="center"/>
    </xf>
    <xf numFmtId="0" fontId="15" fillId="0" borderId="19" xfId="0" applyFont="1" applyBorder="1">
      <alignment vertical="center"/>
    </xf>
    <xf numFmtId="0" fontId="15" fillId="8" borderId="32" xfId="0" applyFont="1" applyFill="1" applyBorder="1" applyAlignment="1">
      <alignment horizontal="center" vertical="center"/>
    </xf>
    <xf numFmtId="0" fontId="23"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xf>
    <xf numFmtId="0" fontId="24" fillId="0" borderId="30" xfId="0" applyFont="1" applyBorder="1" applyAlignment="1" applyProtection="1">
      <alignment horizontal="center" vertical="center"/>
    </xf>
    <xf numFmtId="0" fontId="23" fillId="0" borderId="0" xfId="0" applyFont="1" applyAlignment="1" applyProtection="1">
      <alignment horizontal="center" vertical="center"/>
    </xf>
    <xf numFmtId="0" fontId="24" fillId="0" borderId="29" xfId="0" applyFont="1" applyBorder="1" applyAlignment="1" applyProtection="1">
      <alignment horizontal="center" vertical="center"/>
    </xf>
    <xf numFmtId="0" fontId="23" fillId="0" borderId="0" xfId="0" applyFont="1" applyAlignment="1" applyProtection="1">
      <alignment horizontal="center" vertical="center" shrinkToFit="1"/>
    </xf>
    <xf numFmtId="0" fontId="23" fillId="0" borderId="31" xfId="0" applyFont="1" applyBorder="1" applyAlignment="1" applyProtection="1">
      <alignment horizontal="center" vertical="center" shrinkToFit="1"/>
    </xf>
    <xf numFmtId="0" fontId="23" fillId="0" borderId="30" xfId="0" applyFont="1" applyBorder="1" applyAlignment="1" applyProtection="1">
      <alignment horizontal="center" vertical="center" shrinkToFit="1"/>
    </xf>
    <xf numFmtId="0" fontId="23" fillId="0" borderId="0" xfId="0" applyFont="1" applyBorder="1" applyProtection="1">
      <alignment vertical="center"/>
    </xf>
    <xf numFmtId="0" fontId="24" fillId="0" borderId="0" xfId="0" applyFont="1" applyBorder="1" applyProtection="1">
      <alignment vertical="center"/>
    </xf>
    <xf numFmtId="0" fontId="23" fillId="0" borderId="28" xfId="0" applyFont="1" applyBorder="1" applyProtection="1">
      <alignment vertical="center"/>
    </xf>
    <xf numFmtId="0" fontId="23" fillId="0" borderId="29" xfId="0" applyFont="1" applyBorder="1" applyProtection="1">
      <alignment vertical="center"/>
    </xf>
    <xf numFmtId="0" fontId="24" fillId="0" borderId="30" xfId="0" applyFont="1" applyBorder="1" applyProtection="1">
      <alignment vertical="center"/>
    </xf>
    <xf numFmtId="0" fontId="23" fillId="0" borderId="0" xfId="0" applyFont="1" applyProtection="1">
      <alignment vertical="center"/>
    </xf>
    <xf numFmtId="0" fontId="24" fillId="0" borderId="29" xfId="0" applyFont="1" applyBorder="1" applyProtection="1">
      <alignment vertical="center"/>
    </xf>
    <xf numFmtId="0" fontId="23" fillId="0" borderId="0" xfId="0" applyFont="1" applyAlignment="1" applyProtection="1">
      <alignment vertical="center" shrinkToFit="1"/>
    </xf>
    <xf numFmtId="0" fontId="23" fillId="0" borderId="31" xfId="0" applyFont="1" applyBorder="1" applyAlignment="1" applyProtection="1">
      <alignment vertical="center" shrinkToFit="1"/>
    </xf>
    <xf numFmtId="0" fontId="24" fillId="0" borderId="0" xfId="0" applyFont="1" applyAlignment="1" applyProtection="1">
      <alignment vertical="center" shrinkToFit="1"/>
    </xf>
    <xf numFmtId="0" fontId="24" fillId="0" borderId="30" xfId="0" applyFont="1" applyBorder="1" applyAlignment="1" applyProtection="1">
      <alignment vertical="center" shrinkToFit="1"/>
    </xf>
    <xf numFmtId="0" fontId="23" fillId="0" borderId="0" xfId="0" applyFont="1" applyBorder="1" applyAlignment="1" applyProtection="1">
      <alignment vertical="center" shrinkToFit="1"/>
    </xf>
    <xf numFmtId="0" fontId="10" fillId="0" borderId="0"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9" xfId="0" applyFont="1" applyBorder="1">
      <alignment vertical="center"/>
    </xf>
    <xf numFmtId="0" fontId="15" fillId="9" borderId="32" xfId="0" applyFont="1" applyFill="1" applyBorder="1" applyAlignment="1">
      <alignment horizontal="right" vertical="center"/>
    </xf>
    <xf numFmtId="0" fontId="21" fillId="4" borderId="32" xfId="0" applyFont="1" applyFill="1" applyBorder="1" applyAlignment="1">
      <alignment horizontal="right" vertical="center"/>
    </xf>
    <xf numFmtId="0" fontId="15" fillId="4" borderId="32" xfId="0" applyFont="1" applyFill="1" applyBorder="1" applyAlignment="1">
      <alignment horizontal="right" vertical="center"/>
    </xf>
    <xf numFmtId="0" fontId="15" fillId="8" borderId="32" xfId="0" applyFont="1" applyFill="1" applyBorder="1" applyAlignment="1">
      <alignment horizontal="right" vertical="center"/>
    </xf>
    <xf numFmtId="0" fontId="15" fillId="0" borderId="0" xfId="0" applyFont="1" applyBorder="1" applyAlignment="1">
      <alignment horizontal="right" vertical="center"/>
    </xf>
    <xf numFmtId="0" fontId="15" fillId="0" borderId="14" xfId="0" applyFont="1" applyBorder="1" applyAlignment="1">
      <alignment horizontal="right" vertical="center"/>
    </xf>
    <xf numFmtId="0" fontId="15" fillId="0" borderId="32" xfId="0" applyFont="1" applyFill="1" applyBorder="1" applyAlignment="1">
      <alignment horizontal="right" vertical="center"/>
    </xf>
    <xf numFmtId="0" fontId="19" fillId="5" borderId="32" xfId="0" applyFont="1" applyFill="1" applyBorder="1" applyAlignment="1" applyProtection="1">
      <alignment horizontal="right" vertical="center"/>
    </xf>
    <xf numFmtId="0" fontId="16" fillId="0" borderId="0" xfId="0" applyFont="1" applyBorder="1" applyAlignment="1">
      <alignment vertical="center"/>
    </xf>
    <xf numFmtId="0" fontId="16" fillId="0" borderId="34" xfId="0" applyFont="1" applyBorder="1" applyAlignment="1">
      <alignment vertical="center"/>
    </xf>
    <xf numFmtId="0" fontId="17" fillId="0" borderId="0" xfId="0" applyFont="1" applyFill="1" applyBorder="1" applyAlignment="1">
      <alignment vertical="center"/>
    </xf>
    <xf numFmtId="0" fontId="15" fillId="5" borderId="32" xfId="0" applyFont="1" applyFill="1" applyBorder="1" applyAlignment="1">
      <alignment horizontal="right" vertical="center"/>
    </xf>
    <xf numFmtId="0" fontId="19" fillId="2" borderId="32" xfId="0" applyFont="1" applyFill="1" applyBorder="1" applyAlignment="1" applyProtection="1">
      <alignment horizontal="center" vertical="center"/>
    </xf>
    <xf numFmtId="0" fontId="19" fillId="2" borderId="32" xfId="0" applyFont="1" applyFill="1" applyBorder="1" applyAlignment="1" applyProtection="1">
      <alignment horizontal="right" vertical="center"/>
    </xf>
    <xf numFmtId="0" fontId="8" fillId="2" borderId="32" xfId="0" applyFont="1" applyFill="1" applyBorder="1" applyAlignment="1" applyProtection="1">
      <alignment horizontal="right" vertical="center"/>
    </xf>
    <xf numFmtId="0" fontId="19" fillId="4" borderId="32" xfId="0" applyFont="1" applyFill="1" applyBorder="1" applyAlignment="1" applyProtection="1">
      <alignment horizontal="right" vertical="center"/>
    </xf>
    <xf numFmtId="0" fontId="26" fillId="9" borderId="32" xfId="0" applyFont="1" applyFill="1" applyBorder="1" applyAlignment="1">
      <alignment horizontal="right" vertical="center"/>
    </xf>
    <xf numFmtId="0" fontId="0" fillId="0" borderId="53" xfId="0" applyBorder="1">
      <alignment vertical="center"/>
    </xf>
    <xf numFmtId="0" fontId="15" fillId="9" borderId="32" xfId="0" applyFont="1" applyFill="1" applyBorder="1" applyAlignment="1">
      <alignment vertical="center"/>
    </xf>
    <xf numFmtId="0" fontId="19" fillId="5" borderId="32" xfId="1" applyFont="1" applyFill="1" applyBorder="1" applyAlignment="1">
      <alignment horizontal="center" vertical="center" shrinkToFit="1"/>
    </xf>
    <xf numFmtId="49" fontId="0" fillId="0" borderId="0" xfId="0" applyNumberFormat="1" applyAlignment="1">
      <alignment horizontal="right" vertical="center"/>
    </xf>
    <xf numFmtId="0" fontId="0" fillId="0" borderId="0" xfId="0" applyAlignment="1">
      <alignment horizontal="center" vertical="center"/>
    </xf>
    <xf numFmtId="0" fontId="0" fillId="0" borderId="49" xfId="0" applyBorder="1">
      <alignment vertical="center"/>
    </xf>
    <xf numFmtId="49" fontId="0" fillId="0" borderId="7" xfId="0" applyNumberFormat="1" applyBorder="1" applyAlignment="1">
      <alignment horizontal="right" vertical="center"/>
    </xf>
    <xf numFmtId="0" fontId="0" fillId="0" borderId="0" xfId="0" applyBorder="1" applyAlignment="1">
      <alignment horizontal="left" vertical="center"/>
    </xf>
    <xf numFmtId="0" fontId="0" fillId="0" borderId="58" xfId="0" applyBorder="1" applyAlignment="1">
      <alignment horizontal="center" vertical="center"/>
    </xf>
    <xf numFmtId="49" fontId="0" fillId="0" borderId="45" xfId="0" applyNumberFormat="1" applyBorder="1" applyAlignment="1">
      <alignment horizontal="righ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90" xfId="0" applyBorder="1" applyAlignment="1">
      <alignment horizontal="center" vertical="center"/>
    </xf>
    <xf numFmtId="49" fontId="0" fillId="0" borderId="48" xfId="0" applyNumberFormat="1" applyBorder="1" applyAlignment="1">
      <alignment horizontal="right" vertical="center"/>
    </xf>
    <xf numFmtId="0" fontId="0" fillId="0" borderId="49" xfId="0" applyBorder="1" applyAlignment="1">
      <alignment horizontal="right" vertical="center"/>
    </xf>
    <xf numFmtId="0" fontId="0" fillId="0" borderId="92" xfId="0" applyBorder="1" applyAlignment="1">
      <alignment horizontal="right" vertical="center"/>
    </xf>
    <xf numFmtId="0" fontId="0" fillId="0" borderId="93" xfId="0" applyBorder="1" applyAlignment="1">
      <alignment horizontal="right" vertical="center"/>
    </xf>
    <xf numFmtId="0" fontId="0" fillId="0" borderId="53" xfId="0" applyBorder="1" applyAlignment="1">
      <alignment horizontal="center" vertical="center"/>
    </xf>
    <xf numFmtId="0" fontId="0" fillId="0" borderId="93" xfId="0" applyBorder="1">
      <alignment vertical="center"/>
    </xf>
    <xf numFmtId="0" fontId="0" fillId="0" borderId="99" xfId="0" applyBorder="1">
      <alignment vertical="center"/>
    </xf>
    <xf numFmtId="0" fontId="0" fillId="0" borderId="103" xfId="0" applyBorder="1">
      <alignment vertical="center"/>
    </xf>
    <xf numFmtId="0" fontId="0" fillId="0" borderId="108" xfId="0" applyBorder="1" applyAlignment="1">
      <alignment horizontal="right" vertical="center"/>
    </xf>
    <xf numFmtId="0" fontId="0" fillId="0" borderId="108" xfId="0" quotePrefix="1" applyBorder="1" applyAlignment="1">
      <alignment horizontal="righ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pplyAlignment="1">
      <alignment horizontal="right" vertical="center"/>
    </xf>
    <xf numFmtId="0" fontId="0" fillId="0" borderId="53" xfId="0" applyBorder="1" applyAlignment="1">
      <alignment horizontal="right" vertical="center"/>
    </xf>
    <xf numFmtId="0" fontId="0" fillId="0" borderId="113" xfId="0" applyBorder="1" applyAlignment="1">
      <alignment horizontal="right" vertical="center"/>
    </xf>
    <xf numFmtId="0" fontId="0" fillId="0" borderId="37" xfId="0" applyBorder="1">
      <alignment vertical="center"/>
    </xf>
    <xf numFmtId="0" fontId="0" fillId="0" borderId="37" xfId="0" applyBorder="1" applyAlignment="1">
      <alignment horizontal="right" vertical="center"/>
    </xf>
    <xf numFmtId="0" fontId="0" fillId="0" borderId="114" xfId="0" applyBorder="1">
      <alignment vertical="center"/>
    </xf>
    <xf numFmtId="0" fontId="0" fillId="0" borderId="114" xfId="0" applyBorder="1" applyAlignment="1">
      <alignment horizontal="right" vertical="center"/>
    </xf>
    <xf numFmtId="0" fontId="0" fillId="0" borderId="115" xfId="0" applyBorder="1">
      <alignment vertical="center"/>
    </xf>
    <xf numFmtId="0" fontId="0" fillId="0" borderId="116" xfId="0" applyBorder="1">
      <alignment vertical="center"/>
    </xf>
    <xf numFmtId="0" fontId="0" fillId="0" borderId="119" xfId="0" applyBorder="1" applyAlignment="1">
      <alignment horizontal="right" vertical="center"/>
    </xf>
    <xf numFmtId="0" fontId="0" fillId="0" borderId="120" xfId="0" applyBorder="1" applyAlignment="1">
      <alignment horizontal="right" vertical="center"/>
    </xf>
    <xf numFmtId="0" fontId="0" fillId="0" borderId="121" xfId="0" applyBorder="1">
      <alignment vertical="center"/>
    </xf>
    <xf numFmtId="0" fontId="0" fillId="0" borderId="122" xfId="0" applyBorder="1">
      <alignmen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5" xfId="0" applyBorder="1" applyAlignment="1">
      <alignment horizontal="right" vertical="center"/>
    </xf>
    <xf numFmtId="0" fontId="0" fillId="0" borderId="126" xfId="0" applyBorder="1" applyAlignment="1">
      <alignment horizontal="right" vertical="center"/>
    </xf>
    <xf numFmtId="0" fontId="0" fillId="0" borderId="127" xfId="0" applyBorder="1" applyAlignment="1">
      <alignment horizontal="center" vertical="center"/>
    </xf>
    <xf numFmtId="0" fontId="0" fillId="0" borderId="128" xfId="0" applyBorder="1" applyAlignment="1">
      <alignment horizontal="right" vertical="center"/>
    </xf>
    <xf numFmtId="49" fontId="0" fillId="0" borderId="129" xfId="0" applyNumberFormat="1" applyBorder="1" applyAlignment="1">
      <alignment horizontal="right" vertical="center"/>
    </xf>
    <xf numFmtId="0" fontId="0" fillId="0" borderId="130" xfId="0" applyBorder="1">
      <alignment vertical="center"/>
    </xf>
    <xf numFmtId="0" fontId="0" fillId="0" borderId="131" xfId="0" applyBorder="1" applyAlignment="1">
      <alignment horizontal="center" vertical="center"/>
    </xf>
    <xf numFmtId="0" fontId="0" fillId="0" borderId="130" xfId="0" applyBorder="1" applyAlignment="1">
      <alignment horizontal="right" vertical="center"/>
    </xf>
    <xf numFmtId="49" fontId="0" fillId="0" borderId="36" xfId="0" applyNumberFormat="1" applyBorder="1" applyAlignment="1">
      <alignment horizontal="right" vertical="center"/>
    </xf>
    <xf numFmtId="0" fontId="0" fillId="0" borderId="132" xfId="0" applyBorder="1">
      <alignment vertical="center"/>
    </xf>
    <xf numFmtId="0" fontId="0" fillId="0" borderId="133" xfId="0" applyBorder="1">
      <alignment vertical="center"/>
    </xf>
    <xf numFmtId="0" fontId="0" fillId="0" borderId="105" xfId="0" applyBorder="1">
      <alignment vertical="center"/>
    </xf>
    <xf numFmtId="0" fontId="0" fillId="0" borderId="134" xfId="0" applyBorder="1" applyAlignment="1">
      <alignment horizontal="right" vertical="center"/>
    </xf>
    <xf numFmtId="0" fontId="0" fillId="0" borderId="135" xfId="0" applyBorder="1" applyAlignment="1">
      <alignment horizontal="right" vertical="center"/>
    </xf>
    <xf numFmtId="0" fontId="0" fillId="0" borderId="136" xfId="0" applyBorder="1" applyAlignment="1">
      <alignment horizontal="right" vertical="center"/>
    </xf>
    <xf numFmtId="0" fontId="0" fillId="0" borderId="107" xfId="0" applyBorder="1">
      <alignment vertical="center"/>
    </xf>
    <xf numFmtId="0" fontId="0" fillId="0" borderId="137" xfId="0" applyBorder="1" applyAlignment="1">
      <alignment horizontal="center" vertical="center"/>
    </xf>
    <xf numFmtId="0" fontId="0" fillId="0" borderId="138" xfId="0" applyBorder="1">
      <alignmen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vertical="center"/>
    </xf>
    <xf numFmtId="0" fontId="0" fillId="0" borderId="103" xfId="0" applyBorder="1" applyAlignment="1">
      <alignment vertical="center"/>
    </xf>
    <xf numFmtId="0" fontId="0" fillId="0" borderId="99" xfId="0" applyBorder="1" applyAlignment="1">
      <alignment horizontal="right" vertical="center"/>
    </xf>
    <xf numFmtId="0" fontId="0" fillId="0" borderId="109" xfId="0" applyBorder="1" applyAlignment="1">
      <alignment horizontal="right" vertical="center"/>
    </xf>
    <xf numFmtId="0" fontId="0" fillId="0" borderId="142" xfId="0" applyBorder="1" applyAlignment="1">
      <alignment horizontal="right" vertical="center"/>
    </xf>
    <xf numFmtId="0" fontId="0" fillId="0" borderId="106" xfId="0" applyBorder="1" applyAlignment="1">
      <alignment horizontal="right" vertical="center"/>
    </xf>
    <xf numFmtId="0" fontId="0" fillId="0" borderId="143" xfId="0" applyBorder="1" applyAlignment="1">
      <alignment horizontal="right" vertical="center"/>
    </xf>
    <xf numFmtId="0" fontId="0" fillId="0" borderId="122" xfId="0" applyBorder="1" applyAlignment="1">
      <alignment horizontal="right" vertical="center"/>
    </xf>
    <xf numFmtId="0" fontId="0" fillId="0" borderId="144" xfId="0" applyBorder="1" applyAlignment="1">
      <alignment horizontal="center" vertical="center"/>
    </xf>
    <xf numFmtId="0" fontId="0" fillId="0" borderId="96"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0" fillId="0" borderId="154" xfId="0" applyFill="1" applyBorder="1" applyAlignment="1">
      <alignment horizontal="center" vertical="center"/>
    </xf>
    <xf numFmtId="0" fontId="0" fillId="0" borderId="155" xfId="0" applyBorder="1" applyAlignment="1">
      <alignment horizontal="right" vertical="center"/>
    </xf>
    <xf numFmtId="0" fontId="0" fillId="0" borderId="111" xfId="0" applyBorder="1" applyAlignment="1">
      <alignment horizontal="right" vertical="center"/>
    </xf>
    <xf numFmtId="0" fontId="0" fillId="0" borderId="156"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61" xfId="0" applyBorder="1">
      <alignment vertical="center"/>
    </xf>
    <xf numFmtId="0" fontId="0" fillId="0" borderId="98" xfId="0" applyBorder="1">
      <alignment vertical="center"/>
    </xf>
    <xf numFmtId="0" fontId="0" fillId="0" borderId="160" xfId="0" applyBorder="1">
      <alignment vertical="center"/>
    </xf>
    <xf numFmtId="0" fontId="0" fillId="0" borderId="32" xfId="0" applyBorder="1" applyAlignment="1">
      <alignment horizontal="center" vertical="center"/>
    </xf>
    <xf numFmtId="0" fontId="0" fillId="0" borderId="26" xfId="0" applyBorder="1" applyAlignment="1">
      <alignment vertical="center"/>
    </xf>
    <xf numFmtId="0" fontId="0" fillId="0" borderId="37" xfId="0" applyBorder="1" applyAlignment="1">
      <alignment vertical="center"/>
    </xf>
    <xf numFmtId="0" fontId="0" fillId="0" borderId="32" xfId="0" applyBorder="1">
      <alignment vertical="center"/>
    </xf>
    <xf numFmtId="0" fontId="0" fillId="0" borderId="165" xfId="0" applyBorder="1" applyAlignment="1">
      <alignment vertical="center"/>
    </xf>
    <xf numFmtId="0" fontId="31" fillId="9" borderId="32" xfId="0" applyFont="1" applyFill="1" applyBorder="1" applyAlignment="1">
      <alignment horizontal="right" vertical="center"/>
    </xf>
    <xf numFmtId="0" fontId="0" fillId="12" borderId="32" xfId="0" applyFill="1" applyBorder="1" applyAlignment="1">
      <alignment horizontal="center" vertical="center"/>
    </xf>
    <xf numFmtId="0" fontId="10" fillId="5" borderId="32" xfId="0" applyFont="1" applyFill="1" applyBorder="1" applyAlignment="1">
      <alignment horizontal="right" vertical="center"/>
    </xf>
    <xf numFmtId="0" fontId="11" fillId="0" borderId="0" xfId="0" applyFont="1">
      <alignment vertical="center"/>
    </xf>
    <xf numFmtId="0" fontId="15" fillId="0" borderId="181" xfId="0" applyFont="1" applyBorder="1" applyAlignment="1">
      <alignment horizontal="left" vertical="center" wrapText="1"/>
    </xf>
    <xf numFmtId="0" fontId="11" fillId="0" borderId="181" xfId="0" applyFont="1" applyBorder="1" applyAlignment="1">
      <alignment horizontal="center" vertical="center" wrapText="1"/>
    </xf>
    <xf numFmtId="0" fontId="13" fillId="0" borderId="181" xfId="0" applyFont="1" applyBorder="1" applyAlignment="1">
      <alignment vertical="center" wrapText="1"/>
    </xf>
    <xf numFmtId="0" fontId="13" fillId="0" borderId="183" xfId="0" applyFont="1" applyBorder="1" applyAlignment="1">
      <alignment vertical="center" wrapText="1"/>
    </xf>
    <xf numFmtId="0" fontId="10" fillId="0" borderId="185" xfId="0" applyFont="1" applyBorder="1" applyAlignment="1">
      <alignment horizontal="center" vertical="center"/>
    </xf>
    <xf numFmtId="0" fontId="15" fillId="0" borderId="16" xfId="0" applyFont="1" applyBorder="1" applyAlignment="1">
      <alignment horizontal="right" vertical="center"/>
    </xf>
    <xf numFmtId="0" fontId="0" fillId="0" borderId="0" xfId="0" applyBorder="1" applyAlignment="1">
      <alignment horizontal="center" vertical="center"/>
    </xf>
    <xf numFmtId="0" fontId="11" fillId="11" borderId="32" xfId="0" applyFont="1" applyFill="1" applyBorder="1" applyAlignment="1">
      <alignment horizontal="center" vertical="center"/>
    </xf>
    <xf numFmtId="0" fontId="34" fillId="0" borderId="8" xfId="0" applyFont="1" applyBorder="1">
      <alignment vertical="center"/>
    </xf>
    <xf numFmtId="0" fontId="18" fillId="5" borderId="32" xfId="1" applyFont="1" applyFill="1" applyBorder="1" applyAlignment="1">
      <alignment horizontal="right" vertical="center" shrinkToFit="1"/>
    </xf>
    <xf numFmtId="0" fontId="33" fillId="0" borderId="8" xfId="0" applyFont="1" applyBorder="1">
      <alignment vertical="center"/>
    </xf>
    <xf numFmtId="0" fontId="35" fillId="0" borderId="0" xfId="1" applyFont="1" applyProtection="1">
      <alignment vertical="center"/>
    </xf>
    <xf numFmtId="0" fontId="36" fillId="0" borderId="0" xfId="1" applyFont="1" applyProtection="1">
      <alignment vertical="center"/>
    </xf>
    <xf numFmtId="0" fontId="36" fillId="0" borderId="0" xfId="1" applyFont="1" applyBorder="1" applyProtection="1">
      <alignment vertical="center"/>
    </xf>
    <xf numFmtId="0" fontId="36" fillId="0" borderId="0" xfId="1" applyFont="1" applyBorder="1" applyAlignment="1" applyProtection="1">
      <alignment horizontal="right" vertical="center"/>
    </xf>
    <xf numFmtId="0" fontId="36" fillId="0" borderId="204" xfId="1" applyFont="1" applyBorder="1" applyAlignment="1" applyProtection="1">
      <alignment horizontal="center" vertical="center"/>
    </xf>
    <xf numFmtId="0" fontId="36" fillId="0" borderId="162" xfId="1" applyFont="1" applyBorder="1" applyAlignment="1" applyProtection="1">
      <alignment horizontal="center" vertical="center"/>
    </xf>
    <xf numFmtId="0" fontId="42" fillId="0" borderId="163" xfId="1" applyFont="1" applyBorder="1" applyAlignment="1" applyProtection="1">
      <alignment horizontal="justify" vertical="center" wrapText="1"/>
    </xf>
    <xf numFmtId="0" fontId="37" fillId="0" borderId="0" xfId="1" applyFont="1" applyAlignment="1" applyProtection="1">
      <alignment vertical="center" shrinkToFit="1"/>
    </xf>
    <xf numFmtId="0" fontId="42" fillId="0" borderId="164" xfId="1" applyFont="1" applyBorder="1" applyAlignment="1" applyProtection="1">
      <alignment horizontal="justify" vertical="center" wrapText="1"/>
    </xf>
    <xf numFmtId="0" fontId="37" fillId="0" borderId="0" xfId="1" applyFont="1" applyAlignment="1" applyProtection="1">
      <alignment vertical="center" wrapText="1"/>
    </xf>
    <xf numFmtId="0" fontId="36" fillId="0" borderId="0" xfId="1" applyFont="1" applyAlignment="1" applyProtection="1">
      <alignment vertical="center" shrinkToFit="1"/>
    </xf>
    <xf numFmtId="0" fontId="36" fillId="0" borderId="163" xfId="1" applyFont="1" applyBorder="1" applyAlignment="1" applyProtection="1">
      <alignment horizontal="center" vertical="center"/>
    </xf>
    <xf numFmtId="0" fontId="43" fillId="0" borderId="0" xfId="1" applyFont="1" applyProtection="1">
      <alignment vertical="center"/>
      <protection locked="0"/>
    </xf>
    <xf numFmtId="0" fontId="43" fillId="0" borderId="0" xfId="1" applyFont="1" applyProtection="1">
      <alignment vertical="center"/>
    </xf>
    <xf numFmtId="0" fontId="44" fillId="0" borderId="0" xfId="1" applyFont="1" applyProtection="1">
      <alignment vertical="center"/>
    </xf>
    <xf numFmtId="0" fontId="42" fillId="0" borderId="0" xfId="1" applyFont="1" applyAlignment="1" applyProtection="1">
      <alignment horizontal="right" vertical="center"/>
    </xf>
    <xf numFmtId="0" fontId="39" fillId="0" borderId="0" xfId="1" applyFont="1" applyAlignment="1" applyProtection="1">
      <alignment vertical="center" wrapText="1"/>
    </xf>
    <xf numFmtId="0" fontId="39" fillId="0" borderId="205" xfId="1" applyFont="1" applyBorder="1" applyAlignment="1" applyProtection="1">
      <alignment vertical="center" wrapText="1"/>
    </xf>
    <xf numFmtId="49" fontId="0" fillId="0" borderId="0" xfId="0" applyNumberFormat="1" applyAlignment="1">
      <alignment horizontal="left" vertical="center"/>
    </xf>
    <xf numFmtId="0" fontId="34" fillId="0" borderId="0" xfId="0" applyFont="1">
      <alignment vertical="center"/>
    </xf>
    <xf numFmtId="0" fontId="45" fillId="0" borderId="53" xfId="0" applyFont="1" applyBorder="1">
      <alignment vertical="center"/>
    </xf>
    <xf numFmtId="0" fontId="45" fillId="0" borderId="20" xfId="0" applyFont="1" applyBorder="1">
      <alignment vertical="center"/>
    </xf>
    <xf numFmtId="0" fontId="34" fillId="0" borderId="0" xfId="0" applyFont="1" applyBorder="1">
      <alignment vertical="center"/>
    </xf>
    <xf numFmtId="0" fontId="34" fillId="0" borderId="14" xfId="0" applyFont="1" applyBorder="1">
      <alignment vertical="center"/>
    </xf>
    <xf numFmtId="0" fontId="34" fillId="0" borderId="15" xfId="0" applyFont="1" applyBorder="1">
      <alignment vertical="center"/>
    </xf>
    <xf numFmtId="0" fontId="34" fillId="0" borderId="0" xfId="0" applyFont="1" applyBorder="1" applyAlignment="1">
      <alignment horizontal="center" vertical="center"/>
    </xf>
    <xf numFmtId="0" fontId="34" fillId="0" borderId="19" xfId="0" applyFont="1" applyBorder="1">
      <alignment vertical="center"/>
    </xf>
    <xf numFmtId="0" fontId="45" fillId="0" borderId="0" xfId="0" applyFont="1">
      <alignment vertical="center"/>
    </xf>
    <xf numFmtId="0" fontId="45" fillId="0" borderId="0" xfId="0" applyFont="1" applyBorder="1">
      <alignment vertical="center"/>
    </xf>
    <xf numFmtId="0" fontId="45" fillId="0" borderId="19" xfId="0" applyFont="1" applyBorder="1">
      <alignment vertical="center"/>
    </xf>
    <xf numFmtId="0" fontId="45" fillId="0" borderId="8" xfId="0" applyFont="1" applyBorder="1">
      <alignment vertical="center"/>
    </xf>
    <xf numFmtId="0" fontId="45" fillId="0" borderId="14" xfId="0" applyFont="1" applyBorder="1">
      <alignment vertical="center"/>
    </xf>
    <xf numFmtId="0" fontId="47" fillId="0" borderId="0" xfId="0" applyFont="1" applyBorder="1">
      <alignment vertical="center"/>
    </xf>
    <xf numFmtId="0" fontId="45" fillId="0" borderId="0" xfId="0" applyFont="1" applyFill="1" applyBorder="1">
      <alignment vertical="center"/>
    </xf>
    <xf numFmtId="0" fontId="45" fillId="0" borderId="34" xfId="0" applyFont="1" applyBorder="1">
      <alignment vertical="center"/>
    </xf>
    <xf numFmtId="0" fontId="45" fillId="0" borderId="34" xfId="0" applyFont="1" applyBorder="1" applyAlignment="1">
      <alignment horizontal="left" vertical="center"/>
    </xf>
    <xf numFmtId="0" fontId="45" fillId="0" borderId="41" xfId="0" applyFont="1" applyBorder="1">
      <alignment vertical="center"/>
    </xf>
    <xf numFmtId="0" fontId="48" fillId="0" borderId="0" xfId="0" applyFont="1" applyBorder="1" applyAlignment="1">
      <alignment vertical="center"/>
    </xf>
    <xf numFmtId="9" fontId="47" fillId="0" borderId="0" xfId="0" applyNumberFormat="1" applyFont="1" applyBorder="1" applyAlignment="1">
      <alignment vertical="center" wrapText="1" shrinkToFit="1"/>
    </xf>
    <xf numFmtId="0" fontId="48" fillId="0" borderId="34" xfId="0" applyFont="1" applyBorder="1" applyAlignment="1">
      <alignment vertical="center"/>
    </xf>
    <xf numFmtId="9" fontId="47" fillId="0" borderId="34" xfId="0" applyNumberFormat="1" applyFont="1" applyBorder="1" applyAlignment="1">
      <alignment vertical="center" wrapText="1" shrinkToFit="1"/>
    </xf>
    <xf numFmtId="0" fontId="34" fillId="0" borderId="0" xfId="0" applyFont="1" applyFill="1">
      <alignment vertical="center"/>
    </xf>
    <xf numFmtId="0" fontId="45" fillId="0" borderId="35" xfId="0" applyFont="1" applyBorder="1">
      <alignment vertical="center"/>
    </xf>
    <xf numFmtId="0" fontId="50" fillId="0" borderId="0" xfId="1" applyFont="1" applyProtection="1">
      <alignment vertical="center"/>
    </xf>
    <xf numFmtId="0" fontId="51" fillId="0" borderId="0" xfId="0" applyFont="1">
      <alignment vertical="center"/>
    </xf>
    <xf numFmtId="0" fontId="52" fillId="0" borderId="0" xfId="0" applyFont="1">
      <alignment vertical="center"/>
    </xf>
    <xf numFmtId="0" fontId="53" fillId="0" borderId="49" xfId="1" applyFont="1" applyBorder="1" applyAlignment="1" applyProtection="1">
      <alignment vertical="center"/>
    </xf>
    <xf numFmtId="0" fontId="54" fillId="0" borderId="0" xfId="0" applyFont="1">
      <alignment vertical="center"/>
    </xf>
    <xf numFmtId="0" fontId="55" fillId="0" borderId="0" xfId="1" applyFont="1" applyBorder="1" applyAlignment="1" applyProtection="1">
      <alignment vertical="center"/>
    </xf>
    <xf numFmtId="0" fontId="55" fillId="0" borderId="0" xfId="1" applyFont="1" applyBorder="1" applyProtection="1">
      <alignment vertical="center"/>
    </xf>
    <xf numFmtId="0" fontId="56" fillId="0" borderId="0" xfId="0" applyFont="1">
      <alignment vertical="center"/>
    </xf>
    <xf numFmtId="0" fontId="57" fillId="0" borderId="37" xfId="0" applyFont="1" applyBorder="1">
      <alignment vertical="center"/>
    </xf>
    <xf numFmtId="0" fontId="57" fillId="0" borderId="51" xfId="0" applyFont="1" applyBorder="1">
      <alignment vertical="center"/>
    </xf>
    <xf numFmtId="0" fontId="57" fillId="0" borderId="53" xfId="0" applyFont="1" applyBorder="1">
      <alignment vertical="center"/>
    </xf>
    <xf numFmtId="0" fontId="57" fillId="0" borderId="0" xfId="0" applyFont="1" applyBorder="1">
      <alignment vertical="center"/>
    </xf>
    <xf numFmtId="0" fontId="57" fillId="0" borderId="58" xfId="0" applyFont="1" applyBorder="1">
      <alignment vertical="center"/>
    </xf>
    <xf numFmtId="0" fontId="57" fillId="0" borderId="123" xfId="0" applyFont="1" applyFill="1" applyBorder="1">
      <alignment vertical="center"/>
    </xf>
    <xf numFmtId="0" fontId="57" fillId="0" borderId="49" xfId="0" applyFont="1" applyBorder="1">
      <alignment vertical="center"/>
    </xf>
    <xf numFmtId="0" fontId="57" fillId="0" borderId="177" xfId="0" applyFont="1" applyBorder="1">
      <alignment vertical="center"/>
    </xf>
    <xf numFmtId="0" fontId="58" fillId="0" borderId="187" xfId="0" applyFont="1" applyBorder="1" applyAlignment="1">
      <alignment horizontal="center" vertical="center"/>
    </xf>
    <xf numFmtId="0" fontId="57" fillId="0" borderId="187" xfId="0" applyFont="1" applyBorder="1" applyAlignment="1">
      <alignment horizontal="center" vertical="center"/>
    </xf>
    <xf numFmtId="0" fontId="58" fillId="0" borderId="32" xfId="0" applyFont="1" applyBorder="1" applyAlignment="1">
      <alignment horizontal="center" vertical="center"/>
    </xf>
    <xf numFmtId="9" fontId="57" fillId="0" borderId="32" xfId="0" applyNumberFormat="1" applyFont="1" applyBorder="1" applyAlignment="1">
      <alignment horizontal="center" vertical="center"/>
    </xf>
    <xf numFmtId="0" fontId="59" fillId="0" borderId="187" xfId="0" applyFont="1" applyBorder="1" applyAlignment="1">
      <alignment horizontal="center" vertical="center" shrinkToFit="1"/>
    </xf>
    <xf numFmtId="0" fontId="57" fillId="0" borderId="32" xfId="0" applyFont="1" applyBorder="1" applyAlignment="1">
      <alignment horizontal="center" vertical="center"/>
    </xf>
    <xf numFmtId="0" fontId="61" fillId="0" borderId="164" xfId="0" applyFont="1" applyBorder="1" applyAlignment="1">
      <alignment horizontal="center" vertical="center"/>
    </xf>
    <xf numFmtId="9" fontId="61" fillId="0" borderId="164" xfId="0" applyNumberFormat="1" applyFont="1" applyBorder="1" applyAlignment="1">
      <alignment horizontal="center" vertical="center"/>
    </xf>
    <xf numFmtId="0" fontId="52" fillId="0" borderId="0" xfId="0" applyFont="1" applyAlignment="1">
      <alignment vertical="top" wrapText="1"/>
    </xf>
    <xf numFmtId="0" fontId="10" fillId="0" borderId="0" xfId="0" applyFont="1" applyAlignment="1">
      <alignment horizontal="left" vertical="top" indent="1"/>
    </xf>
    <xf numFmtId="0" fontId="10" fillId="0" borderId="0" xfId="0" applyFont="1" applyAlignment="1">
      <alignment horizontal="left" vertical="center" indent="1"/>
    </xf>
    <xf numFmtId="0" fontId="10" fillId="0" borderId="0" xfId="0" applyFont="1">
      <alignment vertical="center"/>
    </xf>
    <xf numFmtId="0" fontId="13" fillId="0" borderId="0" xfId="0" applyFont="1">
      <alignment vertical="center"/>
    </xf>
    <xf numFmtId="0" fontId="15" fillId="0" borderId="0" xfId="0" applyFont="1" applyAlignment="1">
      <alignment vertical="center"/>
    </xf>
    <xf numFmtId="0" fontId="13" fillId="0" borderId="0" xfId="0" applyFont="1" applyBorder="1" applyAlignment="1">
      <alignment horizontal="center" vertical="center"/>
    </xf>
    <xf numFmtId="0" fontId="52" fillId="0" borderId="0" xfId="0" applyFont="1" applyBorder="1">
      <alignment vertical="center"/>
    </xf>
    <xf numFmtId="0" fontId="52" fillId="0" borderId="0" xfId="0" applyFont="1" applyAlignment="1">
      <alignment horizontal="left" vertical="top"/>
    </xf>
    <xf numFmtId="0" fontId="52" fillId="0" borderId="0" xfId="0" applyFont="1" applyAlignment="1">
      <alignment horizontal="left" vertical="top" wrapText="1"/>
    </xf>
    <xf numFmtId="0" fontId="15" fillId="0" borderId="0" xfId="0" applyFont="1" applyAlignment="1">
      <alignment horizontal="left" vertical="center"/>
    </xf>
    <xf numFmtId="0" fontId="13" fillId="0" borderId="0" xfId="0" applyFont="1" applyBorder="1">
      <alignment vertical="center"/>
    </xf>
    <xf numFmtId="0" fontId="53" fillId="13" borderId="49" xfId="1" applyFont="1" applyFill="1" applyBorder="1" applyAlignment="1" applyProtection="1">
      <alignment vertical="center"/>
      <protection locked="0"/>
    </xf>
    <xf numFmtId="0" fontId="22" fillId="0" borderId="49" xfId="1" applyFont="1" applyBorder="1" applyProtection="1">
      <alignment vertical="center"/>
      <protection locked="0"/>
    </xf>
    <xf numFmtId="0" fontId="52" fillId="0" borderId="0" xfId="0" applyFont="1" applyAlignment="1">
      <alignment vertical="center" wrapText="1"/>
    </xf>
    <xf numFmtId="0" fontId="0" fillId="3" borderId="27" xfId="0" applyFill="1" applyBorder="1" applyProtection="1">
      <alignment vertical="center"/>
      <protection locked="0"/>
    </xf>
    <xf numFmtId="0" fontId="34" fillId="0" borderId="0" xfId="0" applyFont="1" applyBorder="1" applyProtection="1">
      <alignment vertical="center"/>
      <protection locked="0"/>
    </xf>
    <xf numFmtId="0" fontId="62" fillId="0" borderId="0" xfId="0" applyFont="1" applyBorder="1">
      <alignment vertical="center"/>
    </xf>
    <xf numFmtId="0" fontId="62" fillId="0" borderId="14" xfId="0" applyFont="1" applyBorder="1">
      <alignment vertical="center"/>
    </xf>
    <xf numFmtId="0" fontId="62" fillId="0" borderId="15" xfId="0" applyFont="1" applyBorder="1">
      <alignment vertical="center"/>
    </xf>
    <xf numFmtId="0" fontId="62" fillId="0" borderId="16" xfId="0" applyFont="1" applyBorder="1">
      <alignment vertical="center"/>
    </xf>
    <xf numFmtId="0" fontId="62" fillId="0" borderId="0" xfId="0" applyFont="1" applyBorder="1" applyAlignment="1">
      <alignment horizontal="center" vertical="center"/>
    </xf>
    <xf numFmtId="0" fontId="62" fillId="0" borderId="14" xfId="0" applyFont="1" applyBorder="1" applyAlignment="1">
      <alignment horizontal="center" vertical="center"/>
    </xf>
    <xf numFmtId="0" fontId="62" fillId="0" borderId="0" xfId="0" applyFont="1">
      <alignment vertical="center"/>
    </xf>
    <xf numFmtId="0" fontId="63" fillId="0" borderId="0" xfId="0" applyFont="1">
      <alignment vertical="center"/>
    </xf>
    <xf numFmtId="0" fontId="63" fillId="0" borderId="0" xfId="0" applyFont="1" applyBorder="1">
      <alignment vertical="center"/>
    </xf>
    <xf numFmtId="0" fontId="34" fillId="0" borderId="19" xfId="0" applyFont="1" applyBorder="1" applyProtection="1">
      <alignment vertical="center"/>
      <protection locked="0"/>
    </xf>
    <xf numFmtId="0" fontId="34" fillId="0" borderId="8" xfId="0" applyFont="1" applyBorder="1" applyProtection="1">
      <alignment vertical="center"/>
      <protection locked="0"/>
    </xf>
    <xf numFmtId="0" fontId="34" fillId="0" borderId="0" xfId="0" applyFont="1" applyBorder="1" applyAlignment="1" applyProtection="1">
      <alignment horizontal="center" vertical="center"/>
      <protection locked="0"/>
    </xf>
    <xf numFmtId="0" fontId="34" fillId="0" borderId="15" xfId="0" applyFont="1" applyBorder="1" applyProtection="1">
      <alignment vertical="center"/>
      <protection locked="0"/>
    </xf>
    <xf numFmtId="0" fontId="64" fillId="0" borderId="0" xfId="0" applyFont="1" applyBorder="1" applyAlignment="1">
      <alignment horizontal="right" vertical="center"/>
    </xf>
    <xf numFmtId="0" fontId="64" fillId="0" borderId="0" xfId="0" applyFont="1" applyBorder="1" applyAlignment="1" applyProtection="1">
      <alignment horizontal="right" vertical="center"/>
      <protection locked="0"/>
    </xf>
    <xf numFmtId="0" fontId="46" fillId="0" borderId="0" xfId="0" applyFont="1" applyBorder="1" applyAlignment="1" applyProtection="1">
      <alignment horizontal="right" vertical="center"/>
      <protection locked="0"/>
    </xf>
    <xf numFmtId="0" fontId="46" fillId="0" borderId="15" xfId="0" applyFont="1" applyBorder="1" applyAlignment="1" applyProtection="1">
      <alignment horizontal="right" vertical="center"/>
      <protection locked="0"/>
    </xf>
    <xf numFmtId="0" fontId="65" fillId="0" borderId="14" xfId="0" applyFont="1" applyBorder="1" applyAlignment="1">
      <alignment horizontal="right" vertical="center"/>
    </xf>
    <xf numFmtId="0" fontId="63" fillId="0" borderId="15" xfId="0" applyFont="1" applyBorder="1">
      <alignment vertical="center"/>
    </xf>
    <xf numFmtId="0" fontId="66" fillId="10" borderId="32" xfId="0" applyFont="1" applyFill="1" applyBorder="1" applyAlignment="1">
      <alignment horizontal="right" vertical="center"/>
    </xf>
    <xf numFmtId="0" fontId="64" fillId="4" borderId="32" xfId="0" applyFont="1" applyFill="1" applyBorder="1" applyAlignment="1">
      <alignment horizontal="center" vertical="center"/>
    </xf>
    <xf numFmtId="0" fontId="64" fillId="0" borderId="19" xfId="0" applyFont="1" applyBorder="1" applyAlignment="1">
      <alignment horizontal="center" vertical="center"/>
    </xf>
    <xf numFmtId="0" fontId="64" fillId="0" borderId="0" xfId="0" applyFont="1" applyBorder="1" applyAlignment="1">
      <alignment horizontal="center" vertical="center"/>
    </xf>
    <xf numFmtId="0" fontId="64" fillId="0" borderId="0" xfId="0" applyFont="1" applyBorder="1">
      <alignment vertical="center"/>
    </xf>
    <xf numFmtId="0" fontId="64" fillId="0" borderId="19" xfId="0" applyFont="1" applyBorder="1">
      <alignment vertical="center"/>
    </xf>
    <xf numFmtId="0" fontId="64" fillId="9" borderId="32" xfId="0" applyFont="1" applyFill="1" applyBorder="1" applyAlignment="1">
      <alignment horizontal="right" vertical="center"/>
    </xf>
    <xf numFmtId="0" fontId="64" fillId="0" borderId="0" xfId="0" applyFont="1">
      <alignment vertical="center"/>
    </xf>
    <xf numFmtId="0" fontId="65" fillId="0" borderId="0" xfId="0" applyFont="1" applyBorder="1">
      <alignment vertical="center"/>
    </xf>
    <xf numFmtId="0" fontId="64" fillId="0" borderId="32" xfId="0" applyFont="1" applyFill="1" applyBorder="1" applyAlignment="1">
      <alignment horizontal="center" vertical="center"/>
    </xf>
    <xf numFmtId="0" fontId="62" fillId="0" borderId="19" xfId="0" applyFont="1" applyBorder="1">
      <alignment vertical="center"/>
    </xf>
    <xf numFmtId="0" fontId="63" fillId="0" borderId="19" xfId="0" applyFont="1" applyBorder="1">
      <alignment vertical="center"/>
    </xf>
    <xf numFmtId="0" fontId="31" fillId="10" borderId="32" xfId="0" applyFont="1" applyFill="1" applyBorder="1" applyAlignment="1">
      <alignment horizontal="right" vertical="center"/>
    </xf>
    <xf numFmtId="0" fontId="1" fillId="10" borderId="32" xfId="0" applyFont="1" applyFill="1" applyBorder="1" applyAlignment="1">
      <alignment horizontal="right" vertical="center"/>
    </xf>
    <xf numFmtId="0" fontId="66" fillId="9" borderId="32" xfId="0" applyFont="1" applyFill="1" applyBorder="1" applyAlignment="1">
      <alignment horizontal="right" vertical="center"/>
    </xf>
    <xf numFmtId="0" fontId="66" fillId="11" borderId="32" xfId="0" applyFont="1" applyFill="1" applyBorder="1" applyAlignment="1">
      <alignment horizontal="right" vertical="center"/>
    </xf>
    <xf numFmtId="0" fontId="68" fillId="0" borderId="0" xfId="0" applyFont="1" applyFill="1" applyBorder="1" applyAlignment="1">
      <alignment vertical="center"/>
    </xf>
    <xf numFmtId="0" fontId="63" fillId="0" borderId="14" xfId="0" applyFont="1" applyBorder="1">
      <alignment vertical="center"/>
    </xf>
    <xf numFmtId="0" fontId="65" fillId="11" borderId="32" xfId="0" applyFont="1" applyFill="1" applyBorder="1" applyAlignment="1">
      <alignment horizontal="right" vertical="center"/>
    </xf>
    <xf numFmtId="0" fontId="63" fillId="0" borderId="16" xfId="0" applyFont="1" applyBorder="1">
      <alignment vertical="center"/>
    </xf>
    <xf numFmtId="0" fontId="70" fillId="11" borderId="32" xfId="0" applyFont="1" applyFill="1" applyBorder="1" applyAlignment="1">
      <alignment horizontal="right" vertical="center"/>
    </xf>
    <xf numFmtId="0" fontId="63" fillId="0" borderId="86" xfId="0" applyFont="1" applyBorder="1">
      <alignment vertical="center"/>
    </xf>
    <xf numFmtId="0" fontId="63" fillId="0" borderId="49" xfId="0" applyFont="1" applyBorder="1">
      <alignment vertical="center"/>
    </xf>
    <xf numFmtId="0" fontId="63" fillId="0" borderId="88" xfId="0" applyFont="1" applyBorder="1">
      <alignment vertical="center"/>
    </xf>
    <xf numFmtId="0" fontId="63" fillId="0" borderId="87" xfId="0" applyFont="1" applyBorder="1">
      <alignment vertical="center"/>
    </xf>
    <xf numFmtId="0" fontId="45" fillId="0" borderId="0" xfId="0" applyFont="1" applyBorder="1" applyProtection="1">
      <alignment vertical="center"/>
      <protection locked="0"/>
    </xf>
    <xf numFmtId="0" fontId="45" fillId="0" borderId="15" xfId="0" applyFont="1" applyBorder="1" applyProtection="1">
      <alignment vertical="center"/>
      <protection locked="0"/>
    </xf>
    <xf numFmtId="0" fontId="47" fillId="0" borderId="0" xfId="0" applyFont="1" applyBorder="1" applyAlignment="1" applyProtection="1">
      <alignment horizontal="right" vertical="center"/>
      <protection locked="0"/>
    </xf>
    <xf numFmtId="0" fontId="45" fillId="0" borderId="19" xfId="0" applyFont="1" applyBorder="1" applyProtection="1">
      <alignment vertical="center"/>
      <protection locked="0"/>
    </xf>
    <xf numFmtId="0" fontId="62" fillId="10" borderId="27" xfId="0" applyFont="1" applyFill="1" applyBorder="1" applyProtection="1">
      <alignment vertical="center"/>
      <protection locked="0"/>
    </xf>
    <xf numFmtId="0" fontId="45" fillId="0" borderId="8" xfId="0" applyFont="1" applyBorder="1" applyProtection="1">
      <alignment vertical="center"/>
      <protection locked="0"/>
    </xf>
    <xf numFmtId="0" fontId="63" fillId="0" borderId="8" xfId="0" applyFont="1" applyBorder="1" applyProtection="1">
      <alignment vertical="center"/>
      <protection locked="0"/>
    </xf>
    <xf numFmtId="0" fontId="0" fillId="0" borderId="8" xfId="0" applyBorder="1" applyProtection="1">
      <alignment vertical="center"/>
      <protection locked="0"/>
    </xf>
    <xf numFmtId="0" fontId="63" fillId="14" borderId="27" xfId="0" applyFont="1" applyFill="1" applyBorder="1" applyProtection="1">
      <alignment vertical="center"/>
      <protection locked="0"/>
    </xf>
    <xf numFmtId="0" fontId="45" fillId="0" borderId="0" xfId="0" applyFont="1" applyProtection="1">
      <alignment vertical="center"/>
      <protection locked="0"/>
    </xf>
    <xf numFmtId="0" fontId="62" fillId="0" borderId="53" xfId="0" applyFont="1" applyBorder="1">
      <alignment vertical="center"/>
    </xf>
    <xf numFmtId="0" fontId="62" fillId="0" borderId="8" xfId="0" applyFont="1" applyBorder="1">
      <alignment vertical="center"/>
    </xf>
    <xf numFmtId="0" fontId="66" fillId="0" borderId="0" xfId="0" applyFont="1" applyBorder="1" applyAlignment="1">
      <alignment horizontal="right" vertical="center"/>
    </xf>
    <xf numFmtId="0" fontId="66" fillId="0" borderId="14" xfId="0" applyFont="1" applyBorder="1" applyAlignment="1">
      <alignment horizontal="right" vertical="center"/>
    </xf>
    <xf numFmtId="0" fontId="62" fillId="0" borderId="8" xfId="0" applyFont="1" applyBorder="1" applyProtection="1">
      <alignment vertical="center"/>
      <protection locked="0"/>
    </xf>
    <xf numFmtId="0" fontId="49" fillId="0" borderId="0" xfId="0" applyFont="1" applyBorder="1" applyAlignment="1" applyProtection="1">
      <alignment horizontal="right" vertical="center"/>
      <protection locked="0"/>
    </xf>
    <xf numFmtId="0" fontId="49" fillId="0" borderId="15" xfId="0" applyFont="1" applyBorder="1" applyAlignment="1" applyProtection="1">
      <alignment horizontal="right" vertical="center"/>
      <protection locked="0"/>
    </xf>
    <xf numFmtId="0" fontId="13" fillId="0" borderId="124" xfId="0" applyFont="1" applyBorder="1">
      <alignment vertical="center"/>
    </xf>
    <xf numFmtId="0" fontId="14" fillId="0" borderId="187" xfId="0" applyFont="1" applyBorder="1" applyAlignment="1">
      <alignment horizontal="center" vertical="center" shrinkToFit="1"/>
    </xf>
    <xf numFmtId="0" fontId="10" fillId="0" borderId="0" xfId="0" applyFont="1" applyAlignment="1">
      <alignment horizontal="left" vertical="top" wrapText="1" indent="2"/>
    </xf>
    <xf numFmtId="0" fontId="10" fillId="0" borderId="124" xfId="0" applyFont="1" applyBorder="1" applyAlignment="1">
      <alignment horizontal="left" vertical="top" wrapText="1"/>
    </xf>
    <xf numFmtId="0" fontId="11" fillId="0" borderId="37" xfId="0" applyFont="1" applyBorder="1" applyAlignment="1">
      <alignment horizontal="left" vertical="top" wrapText="1"/>
    </xf>
    <xf numFmtId="0" fontId="11" fillId="0" borderId="51" xfId="0" applyFont="1" applyBorder="1" applyAlignment="1">
      <alignment horizontal="left" vertical="top" wrapText="1"/>
    </xf>
    <xf numFmtId="0" fontId="11" fillId="0" borderId="53" xfId="0" applyFont="1" applyBorder="1" applyAlignment="1">
      <alignment horizontal="left" vertical="top" wrapText="1"/>
    </xf>
    <xf numFmtId="0" fontId="11" fillId="0" borderId="0" xfId="0" applyFont="1" applyBorder="1" applyAlignment="1">
      <alignment horizontal="left" vertical="top" wrapText="1"/>
    </xf>
    <xf numFmtId="0" fontId="11" fillId="0" borderId="58" xfId="0" applyFont="1" applyBorder="1" applyAlignment="1">
      <alignment horizontal="left" vertical="top" wrapText="1"/>
    </xf>
    <xf numFmtId="0" fontId="11" fillId="0" borderId="123" xfId="0" applyFont="1" applyBorder="1" applyAlignment="1">
      <alignment horizontal="left" vertical="top" wrapText="1"/>
    </xf>
    <xf numFmtId="0" fontId="11" fillId="0" borderId="49" xfId="0" applyFont="1" applyBorder="1" applyAlignment="1">
      <alignment horizontal="left" vertical="top" wrapText="1"/>
    </xf>
    <xf numFmtId="0" fontId="11" fillId="0" borderId="177" xfId="0" applyFont="1" applyBorder="1" applyAlignment="1">
      <alignment horizontal="left" vertical="top" wrapText="1"/>
    </xf>
    <xf numFmtId="0" fontId="52" fillId="0" borderId="0" xfId="0" applyFont="1" applyAlignment="1">
      <alignment horizontal="left" vertical="top" wrapText="1"/>
    </xf>
    <xf numFmtId="0" fontId="10" fillId="0" borderId="0" xfId="0" applyFont="1" applyAlignment="1">
      <alignment horizontal="left" vertical="top" wrapText="1" indent="1"/>
    </xf>
    <xf numFmtId="0" fontId="11" fillId="0" borderId="0" xfId="0" applyFont="1" applyAlignment="1">
      <alignment horizontal="left" vertical="top" wrapText="1" indent="1"/>
    </xf>
    <xf numFmtId="0" fontId="15" fillId="0" borderId="0" xfId="0" applyFont="1" applyAlignment="1">
      <alignment horizontal="justify" vertical="top" wrapText="1"/>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10" fillId="4" borderId="25" xfId="0" applyFont="1" applyFill="1" applyBorder="1" applyAlignment="1">
      <alignment horizontal="center" vertical="center"/>
    </xf>
    <xf numFmtId="0" fontId="10" fillId="4" borderId="27"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7" xfId="0" applyFont="1" applyFill="1" applyBorder="1" applyAlignment="1">
      <alignment horizontal="center" vertical="center"/>
    </xf>
    <xf numFmtId="0" fontId="9" fillId="2" borderId="25" xfId="0" applyFont="1" applyFill="1" applyBorder="1" applyAlignment="1" applyProtection="1">
      <alignment horizontal="center" vertical="center"/>
    </xf>
    <xf numFmtId="0" fontId="22" fillId="0" borderId="26" xfId="0" applyFont="1" applyBorder="1" applyAlignment="1" applyProtection="1">
      <alignment vertical="center"/>
    </xf>
    <xf numFmtId="0" fontId="22" fillId="2" borderId="26" xfId="0" applyFont="1" applyFill="1" applyBorder="1" applyAlignment="1" applyProtection="1">
      <alignment horizontal="right" vertical="center" shrinkToFit="1"/>
    </xf>
    <xf numFmtId="0" fontId="10" fillId="0" borderId="26" xfId="0" applyFont="1" applyBorder="1" applyAlignment="1" applyProtection="1">
      <alignment vertical="center" shrinkToFit="1"/>
    </xf>
    <xf numFmtId="0" fontId="9" fillId="2" borderId="26" xfId="0" applyFont="1" applyFill="1" applyBorder="1" applyAlignment="1" applyProtection="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9" fillId="5" borderId="25" xfId="1" applyFont="1" applyFill="1" applyBorder="1" applyAlignment="1">
      <alignment horizontal="center" vertical="center" shrinkToFit="1"/>
    </xf>
    <xf numFmtId="0" fontId="19" fillId="5" borderId="27" xfId="1" applyFont="1" applyFill="1" applyBorder="1" applyAlignment="1">
      <alignment horizontal="center" vertical="center" shrinkToFit="1"/>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8" xfId="0" applyFont="1" applyFill="1" applyBorder="1" applyAlignment="1">
      <alignment horizontal="center" vertical="center"/>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0" borderId="45" xfId="0" applyFont="1" applyBorder="1" applyAlignment="1">
      <alignment horizontal="center" vertical="center" wrapText="1" shrinkToFit="1"/>
    </xf>
    <xf numFmtId="0" fontId="14" fillId="0" borderId="46" xfId="0" applyFont="1" applyBorder="1" applyAlignment="1">
      <alignment horizontal="center" vertical="center" wrapText="1" shrinkToFit="1"/>
    </xf>
    <xf numFmtId="0" fontId="14" fillId="0" borderId="47" xfId="0" applyFont="1" applyBorder="1" applyAlignment="1">
      <alignment horizontal="center" vertical="center" wrapText="1" shrinkToFit="1"/>
    </xf>
    <xf numFmtId="0" fontId="14" fillId="0" borderId="48" xfId="0" applyFont="1" applyBorder="1" applyAlignment="1">
      <alignment horizontal="center" vertical="center" wrapText="1" shrinkToFit="1"/>
    </xf>
    <xf numFmtId="0" fontId="14" fillId="0" borderId="49" xfId="0" applyFont="1" applyBorder="1" applyAlignment="1">
      <alignment horizontal="center" vertical="center" wrapText="1" shrinkToFit="1"/>
    </xf>
    <xf numFmtId="0" fontId="14" fillId="0" borderId="50" xfId="0" applyFont="1" applyBorder="1" applyAlignment="1">
      <alignment horizontal="center" vertical="center" wrapText="1" shrinkToFit="1"/>
    </xf>
    <xf numFmtId="0" fontId="16" fillId="0" borderId="59" xfId="0" applyFont="1" applyBorder="1" applyAlignment="1">
      <alignment horizontal="center" vertical="center" wrapText="1" shrinkToFit="1"/>
    </xf>
    <xf numFmtId="0" fontId="16" fillId="0" borderId="60" xfId="0" applyFont="1" applyBorder="1" applyAlignment="1">
      <alignment horizontal="center" vertical="center" wrapText="1" shrinkToFit="1"/>
    </xf>
    <xf numFmtId="0" fontId="16" fillId="0" borderId="61" xfId="0" applyFont="1" applyBorder="1" applyAlignment="1">
      <alignment horizontal="center" vertical="center" wrapText="1" shrinkToFit="1"/>
    </xf>
    <xf numFmtId="0" fontId="16" fillId="0" borderId="62" xfId="0" applyFont="1" applyBorder="1" applyAlignment="1">
      <alignment horizontal="center" vertical="center" wrapText="1" shrinkToFit="1"/>
    </xf>
    <xf numFmtId="0" fontId="16" fillId="0" borderId="63" xfId="0" applyFont="1" applyBorder="1" applyAlignment="1">
      <alignment horizontal="center" vertical="center" wrapText="1" shrinkToFit="1"/>
    </xf>
    <xf numFmtId="0" fontId="16" fillId="0" borderId="64" xfId="0" applyFont="1" applyBorder="1" applyAlignment="1">
      <alignment horizontal="center" vertical="center" wrapText="1" shrinkToFit="1"/>
    </xf>
    <xf numFmtId="9" fontId="14" fillId="0" borderId="38" xfId="0" applyNumberFormat="1" applyFont="1" applyBorder="1" applyAlignment="1">
      <alignment horizontal="center" vertical="center" wrapText="1" shrinkToFit="1"/>
    </xf>
    <xf numFmtId="9" fontId="14" fillId="0" borderId="8" xfId="0" applyNumberFormat="1" applyFont="1" applyBorder="1" applyAlignment="1">
      <alignment horizontal="center" vertical="center" wrapText="1" shrinkToFit="1"/>
    </xf>
    <xf numFmtId="9" fontId="14" fillId="0" borderId="35" xfId="0" applyNumberFormat="1" applyFont="1" applyBorder="1" applyAlignment="1">
      <alignment horizontal="center" vertical="center" wrapText="1" shrinkToFit="1"/>
    </xf>
    <xf numFmtId="0" fontId="15" fillId="9" borderId="25" xfId="0" applyFont="1" applyFill="1" applyBorder="1" applyAlignment="1">
      <alignment horizontal="center" vertical="center"/>
    </xf>
    <xf numFmtId="0" fontId="13" fillId="9" borderId="27" xfId="0" applyFont="1" applyFill="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Border="1" applyAlignment="1">
      <alignment horizontal="center" vertical="center"/>
    </xf>
    <xf numFmtId="0" fontId="25" fillId="0" borderId="58"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52" xfId="0" applyFont="1" applyBorder="1" applyAlignment="1">
      <alignment horizontal="center" vertical="center"/>
    </xf>
    <xf numFmtId="9" fontId="0" fillId="0" borderId="38" xfId="0" applyNumberFormat="1" applyBorder="1" applyAlignment="1">
      <alignment horizontal="center" vertical="center"/>
    </xf>
    <xf numFmtId="9" fontId="0" fillId="0" borderId="8" xfId="0" applyNumberFormat="1" applyBorder="1" applyAlignment="1">
      <alignment horizontal="center" vertical="center"/>
    </xf>
    <xf numFmtId="9" fontId="0" fillId="0" borderId="35" xfId="0" applyNumberFormat="1" applyBorder="1" applyAlignment="1">
      <alignment horizontal="center" vertical="center"/>
    </xf>
    <xf numFmtId="0" fontId="13" fillId="11" borderId="25" xfId="0" applyFont="1" applyFill="1" applyBorder="1" applyAlignment="1">
      <alignment horizontal="center" vertical="center"/>
    </xf>
    <xf numFmtId="0" fontId="13" fillId="11" borderId="27" xfId="0" applyFont="1" applyFill="1" applyBorder="1" applyAlignment="1">
      <alignment horizontal="center" vertical="center"/>
    </xf>
    <xf numFmtId="0" fontId="19" fillId="5" borderId="25" xfId="0" applyFont="1" applyFill="1" applyBorder="1" applyAlignment="1" applyProtection="1">
      <alignment horizontal="right" vertical="center"/>
    </xf>
    <xf numFmtId="0" fontId="19" fillId="5" borderId="27" xfId="0" applyFont="1" applyFill="1" applyBorder="1" applyAlignment="1" applyProtection="1">
      <alignment horizontal="right" vertical="center"/>
    </xf>
    <xf numFmtId="0" fontId="27" fillId="0" borderId="74" xfId="0" applyFont="1" applyBorder="1" applyAlignment="1">
      <alignment horizontal="center" vertical="center" wrapText="1" shrinkToFit="1"/>
    </xf>
    <xf numFmtId="0" fontId="27" fillId="0" borderId="75" xfId="0" applyFont="1" applyBorder="1" applyAlignment="1">
      <alignment horizontal="center" vertical="center" wrapText="1" shrinkToFit="1"/>
    </xf>
    <xf numFmtId="0" fontId="27" fillId="0" borderId="76"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27" fillId="0" borderId="78"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70" fillId="11" borderId="25" xfId="0" applyFont="1" applyFill="1" applyBorder="1" applyAlignment="1">
      <alignment horizontal="right" vertical="center"/>
    </xf>
    <xf numFmtId="0" fontId="70" fillId="11" borderId="27" xfId="0" applyFont="1" applyFill="1" applyBorder="1" applyAlignment="1">
      <alignment horizontal="right" vertical="center"/>
    </xf>
    <xf numFmtId="0" fontId="8" fillId="5" borderId="25" xfId="0" applyFont="1" applyFill="1" applyBorder="1" applyAlignment="1" applyProtection="1">
      <alignment horizontal="right" vertical="center"/>
    </xf>
    <xf numFmtId="0" fontId="8" fillId="5" borderId="27" xfId="0" applyFont="1" applyFill="1" applyBorder="1" applyAlignment="1" applyProtection="1">
      <alignment horizontal="right" vertical="center"/>
    </xf>
    <xf numFmtId="0" fontId="65" fillId="14" borderId="25" xfId="0" applyFont="1" applyFill="1" applyBorder="1" applyAlignment="1">
      <alignment horizontal="center" vertical="center"/>
    </xf>
    <xf numFmtId="0" fontId="65" fillId="14" borderId="26" xfId="0" applyFont="1" applyFill="1" applyBorder="1" applyAlignment="1">
      <alignment horizontal="center" vertical="center"/>
    </xf>
    <xf numFmtId="0" fontId="65" fillId="14" borderId="26" xfId="0" applyFont="1" applyFill="1" applyBorder="1" applyAlignment="1">
      <alignment horizontal="right" vertical="center"/>
    </xf>
    <xf numFmtId="0" fontId="65" fillId="9" borderId="25" xfId="0" applyFont="1" applyFill="1" applyBorder="1" applyAlignment="1">
      <alignment horizontal="right" vertical="center"/>
    </xf>
    <xf numFmtId="0" fontId="65" fillId="9" borderId="27" xfId="0" applyFont="1" applyFill="1" applyBorder="1" applyAlignment="1">
      <alignment horizontal="right" vertical="center"/>
    </xf>
    <xf numFmtId="0" fontId="64" fillId="9" borderId="25" xfId="0" applyFont="1" applyFill="1" applyBorder="1" applyAlignment="1">
      <alignment horizontal="right" vertical="center"/>
    </xf>
    <xf numFmtId="0" fontId="64" fillId="9" borderId="27" xfId="0" applyFont="1" applyFill="1" applyBorder="1" applyAlignment="1">
      <alignment horizontal="right" vertical="center"/>
    </xf>
    <xf numFmtId="0" fontId="65" fillId="11" borderId="25" xfId="0" applyFont="1" applyFill="1" applyBorder="1" applyAlignment="1">
      <alignment horizontal="center" vertical="center"/>
    </xf>
    <xf numFmtId="0" fontId="65" fillId="11" borderId="27" xfId="0" applyFont="1" applyFill="1" applyBorder="1" applyAlignment="1">
      <alignment horizontal="center" vertical="center"/>
    </xf>
    <xf numFmtId="0" fontId="69" fillId="10" borderId="25" xfId="0" applyFont="1" applyFill="1" applyBorder="1" applyAlignment="1">
      <alignment horizontal="center" vertical="center"/>
    </xf>
    <xf numFmtId="0" fontId="68" fillId="10" borderId="26" xfId="0" applyFont="1" applyFill="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9" fontId="14" fillId="0" borderId="37" xfId="0" applyNumberFormat="1" applyFont="1" applyBorder="1" applyAlignment="1">
      <alignment horizontal="center" vertical="center" wrapText="1" shrinkToFit="1"/>
    </xf>
    <xf numFmtId="9" fontId="14" fillId="0" borderId="0" xfId="0" applyNumberFormat="1" applyFont="1" applyBorder="1" applyAlignment="1">
      <alignment horizontal="center" vertical="center" wrapText="1" shrinkToFit="1"/>
    </xf>
    <xf numFmtId="9" fontId="14" fillId="0" borderId="34" xfId="0" applyNumberFormat="1" applyFont="1" applyBorder="1" applyAlignment="1">
      <alignment horizontal="center" vertical="center" wrapText="1" shrinkToFit="1"/>
    </xf>
    <xf numFmtId="0" fontId="66" fillId="10" borderId="26" xfId="0" applyFont="1" applyFill="1" applyBorder="1" applyAlignment="1">
      <alignment horizontal="right" vertical="center"/>
    </xf>
    <xf numFmtId="0" fontId="64" fillId="9" borderId="25" xfId="0" applyFont="1" applyFill="1" applyBorder="1" applyAlignment="1">
      <alignment horizontal="center" vertical="center"/>
    </xf>
    <xf numFmtId="0" fontId="67" fillId="9" borderId="27" xfId="0" applyFont="1" applyFill="1" applyBorder="1" applyAlignment="1">
      <alignment horizontal="center" vertical="center"/>
    </xf>
    <xf numFmtId="0" fontId="65" fillId="10" borderId="25" xfId="0" applyFont="1" applyFill="1" applyBorder="1" applyAlignment="1">
      <alignment horizontal="center" vertical="center"/>
    </xf>
    <xf numFmtId="0" fontId="65" fillId="10" borderId="27" xfId="0" applyFont="1" applyFill="1" applyBorder="1" applyAlignment="1">
      <alignment horizontal="center" vertical="center"/>
    </xf>
    <xf numFmtId="0" fontId="0" fillId="0" borderId="2" xfId="0" applyBorder="1" applyAlignment="1">
      <alignment horizontal="justify" vertical="center" wrapText="1"/>
    </xf>
    <xf numFmtId="0" fontId="19" fillId="4" borderId="25" xfId="0" applyFont="1" applyFill="1" applyBorder="1" applyAlignment="1" applyProtection="1">
      <alignment horizontal="right" vertical="center"/>
    </xf>
    <xf numFmtId="0" fontId="19" fillId="4" borderId="27" xfId="0" applyFont="1" applyFill="1" applyBorder="1" applyAlignment="1" applyProtection="1">
      <alignment horizontal="right" vertical="center"/>
    </xf>
    <xf numFmtId="0" fontId="64" fillId="5" borderId="25" xfId="0" applyFont="1" applyFill="1" applyBorder="1" applyAlignment="1">
      <alignment horizontal="center" vertical="center"/>
    </xf>
    <xf numFmtId="0" fontId="67" fillId="5" borderId="26" xfId="0" applyFont="1" applyFill="1" applyBorder="1" applyAlignment="1">
      <alignment horizontal="center" vertical="center"/>
    </xf>
    <xf numFmtId="0" fontId="67" fillId="5" borderId="27" xfId="0" applyFont="1" applyFill="1" applyBorder="1" applyAlignment="1">
      <alignment horizontal="center" vertical="center"/>
    </xf>
    <xf numFmtId="9" fontId="0" fillId="0" borderId="54" xfId="0" applyNumberFormat="1" applyBorder="1" applyAlignment="1">
      <alignment horizontal="center" vertical="center"/>
    </xf>
    <xf numFmtId="9" fontId="0" fillId="0" borderId="55" xfId="0" applyNumberFormat="1" applyBorder="1" applyAlignment="1">
      <alignment horizontal="center" vertical="center"/>
    </xf>
    <xf numFmtId="9" fontId="0" fillId="0" borderId="56" xfId="0" applyNumberFormat="1" applyBorder="1" applyAlignment="1">
      <alignment horizontal="center" vertical="center"/>
    </xf>
    <xf numFmtId="0" fontId="31" fillId="9" borderId="25" xfId="0" applyFont="1" applyFill="1" applyBorder="1" applyAlignment="1">
      <alignment horizontal="center" vertical="center"/>
    </xf>
    <xf numFmtId="0" fontId="71" fillId="9" borderId="27" xfId="0" applyFont="1" applyFill="1" applyBorder="1" applyAlignment="1">
      <alignment horizontal="center" vertical="center"/>
    </xf>
    <xf numFmtId="0" fontId="20" fillId="5" borderId="25" xfId="0" applyFont="1" applyFill="1" applyBorder="1" applyAlignment="1" applyProtection="1">
      <alignment horizontal="center" vertical="center"/>
    </xf>
    <xf numFmtId="0" fontId="20" fillId="5" borderId="27" xfId="0" applyFont="1" applyFill="1" applyBorder="1" applyAlignment="1" applyProtection="1">
      <alignment horizontal="center"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79" xfId="0" applyFont="1" applyBorder="1" applyAlignment="1">
      <alignment horizontal="center" vertical="center"/>
    </xf>
    <xf numFmtId="0" fontId="29" fillId="0" borderId="77"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79" xfId="0" applyFont="1" applyFill="1" applyBorder="1" applyAlignment="1">
      <alignment horizontal="center" vertical="center"/>
    </xf>
    <xf numFmtId="0" fontId="29" fillId="0" borderId="80"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82" xfId="0" applyFont="1" applyFill="1" applyBorder="1" applyAlignment="1">
      <alignment horizontal="center" vertical="center"/>
    </xf>
    <xf numFmtId="0" fontId="25" fillId="0" borderId="74" xfId="0" applyFont="1" applyBorder="1" applyAlignment="1">
      <alignment horizontal="center" vertical="center"/>
    </xf>
    <xf numFmtId="0" fontId="25" fillId="0" borderId="75" xfId="0" applyFont="1" applyBorder="1" applyAlignment="1">
      <alignment horizontal="center" vertical="center"/>
    </xf>
    <xf numFmtId="0" fontId="25" fillId="0" borderId="76" xfId="0" applyFont="1" applyBorder="1" applyAlignment="1">
      <alignment horizontal="center" vertical="center"/>
    </xf>
    <xf numFmtId="0" fontId="66" fillId="5" borderId="25" xfId="0" applyFont="1" applyFill="1" applyBorder="1" applyAlignment="1">
      <alignment horizontal="center" vertical="center"/>
    </xf>
    <xf numFmtId="0" fontId="65" fillId="5" borderId="26" xfId="0" applyFont="1" applyFill="1" applyBorder="1" applyAlignment="1">
      <alignment horizontal="center" vertical="center"/>
    </xf>
    <xf numFmtId="0" fontId="65" fillId="5" borderId="26" xfId="0" applyFont="1" applyFill="1" applyBorder="1" applyAlignment="1">
      <alignment horizontal="right" vertical="center"/>
    </xf>
    <xf numFmtId="0" fontId="62" fillId="5" borderId="26" xfId="0" applyFont="1" applyFill="1" applyBorder="1" applyAlignment="1" applyProtection="1">
      <alignment horizontal="center" vertical="center"/>
      <protection locked="0"/>
    </xf>
    <xf numFmtId="0" fontId="62" fillId="5" borderId="27" xfId="0" applyFont="1" applyFill="1" applyBorder="1" applyAlignment="1" applyProtection="1">
      <alignment horizontal="center" vertical="center"/>
      <protection locked="0"/>
    </xf>
    <xf numFmtId="0" fontId="31" fillId="5" borderId="26" xfId="0" applyFont="1" applyFill="1" applyBorder="1" applyAlignment="1">
      <alignment horizontal="right" vertical="center"/>
    </xf>
    <xf numFmtId="0" fontId="71" fillId="5" borderId="26" xfId="0" applyFont="1" applyFill="1" applyBorder="1" applyAlignment="1">
      <alignment horizontal="right" vertical="center"/>
    </xf>
    <xf numFmtId="0" fontId="14" fillId="0" borderId="7"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5" fillId="0" borderId="39" xfId="0" applyFont="1" applyBorder="1" applyAlignment="1">
      <alignment horizontal="center" vertical="center"/>
    </xf>
    <xf numFmtId="0" fontId="25" fillId="0" borderId="57" xfId="0" applyFont="1" applyBorder="1" applyAlignment="1">
      <alignment horizontal="center" vertical="center"/>
    </xf>
    <xf numFmtId="9" fontId="0" fillId="0" borderId="85" xfId="0" applyNumberFormat="1" applyBorder="1" applyAlignment="1">
      <alignment horizontal="center" vertical="center"/>
    </xf>
    <xf numFmtId="0" fontId="15" fillId="5" borderId="25"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0" fontId="25" fillId="0" borderId="80" xfId="0" applyFont="1" applyBorder="1" applyAlignment="1">
      <alignment horizontal="center" vertical="center"/>
    </xf>
    <xf numFmtId="0" fontId="25" fillId="0" borderId="81" xfId="0" applyFont="1" applyBorder="1" applyAlignment="1">
      <alignment horizontal="center" vertical="center"/>
    </xf>
    <xf numFmtId="0" fontId="25" fillId="0" borderId="82" xfId="0" applyFont="1" applyBorder="1" applyAlignment="1">
      <alignment horizontal="center" vertical="center"/>
    </xf>
    <xf numFmtId="0" fontId="52" fillId="0" borderId="124" xfId="0" applyFont="1" applyBorder="1" applyAlignment="1" applyProtection="1">
      <alignment horizontal="left" vertical="top" wrapText="1"/>
      <protection locked="0"/>
    </xf>
    <xf numFmtId="0" fontId="52" fillId="0" borderId="37" xfId="0" applyFont="1" applyBorder="1" applyAlignment="1" applyProtection="1">
      <alignment horizontal="left" vertical="top" wrapText="1"/>
      <protection locked="0"/>
    </xf>
    <xf numFmtId="0" fontId="52" fillId="0" borderId="51" xfId="0" applyFont="1" applyBorder="1" applyAlignment="1" applyProtection="1">
      <alignment horizontal="left" vertical="top" wrapText="1"/>
      <protection locked="0"/>
    </xf>
    <xf numFmtId="0" fontId="52" fillId="0" borderId="53"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58" xfId="0" applyFont="1" applyBorder="1" applyAlignment="1" applyProtection="1">
      <alignment horizontal="left" vertical="top" wrapText="1"/>
      <protection locked="0"/>
    </xf>
    <xf numFmtId="0" fontId="52" fillId="0" borderId="123" xfId="0" applyFont="1" applyBorder="1" applyAlignment="1" applyProtection="1">
      <alignment horizontal="left" vertical="top" wrapText="1"/>
      <protection locked="0"/>
    </xf>
    <xf numFmtId="0" fontId="52" fillId="0" borderId="49" xfId="0" applyFont="1" applyBorder="1" applyAlignment="1" applyProtection="1">
      <alignment horizontal="left" vertical="top" wrapText="1"/>
      <protection locked="0"/>
    </xf>
    <xf numFmtId="0" fontId="52" fillId="0" borderId="177" xfId="0" applyFont="1" applyBorder="1" applyAlignment="1" applyProtection="1">
      <alignment horizontal="left" vertical="top" wrapText="1"/>
      <protection locked="0"/>
    </xf>
    <xf numFmtId="0" fontId="22" fillId="0" borderId="49" xfId="1" applyFont="1" applyBorder="1" applyAlignment="1" applyProtection="1">
      <alignment horizontal="left" vertical="center"/>
      <protection locked="0"/>
    </xf>
    <xf numFmtId="0" fontId="53" fillId="0" borderId="49" xfId="1" applyFont="1" applyBorder="1" applyAlignment="1" applyProtection="1">
      <alignment horizontal="left" vertical="center"/>
      <protection locked="0"/>
    </xf>
    <xf numFmtId="0" fontId="57" fillId="0" borderId="53" xfId="0" applyFont="1" applyBorder="1" applyAlignment="1">
      <alignment horizontal="left" vertical="center" wrapText="1"/>
    </xf>
    <xf numFmtId="0" fontId="57" fillId="0" borderId="0" xfId="0" applyFont="1" applyBorder="1" applyAlignment="1">
      <alignment horizontal="left" vertical="center" wrapText="1"/>
    </xf>
    <xf numFmtId="0" fontId="57" fillId="0" borderId="58" xfId="0" applyFont="1" applyBorder="1" applyAlignment="1">
      <alignment horizontal="left" vertical="center" wrapText="1"/>
    </xf>
    <xf numFmtId="0" fontId="57" fillId="0" borderId="123" xfId="0" applyFont="1" applyBorder="1" applyAlignment="1">
      <alignment horizontal="left" vertical="center" wrapText="1"/>
    </xf>
    <xf numFmtId="0" fontId="57" fillId="0" borderId="49" xfId="0" applyFont="1" applyBorder="1" applyAlignment="1">
      <alignment horizontal="left" vertical="center" wrapText="1"/>
    </xf>
    <xf numFmtId="0" fontId="57" fillId="0" borderId="177" xfId="0" applyFont="1" applyBorder="1" applyAlignment="1">
      <alignment horizontal="left" vertical="center" wrapText="1"/>
    </xf>
    <xf numFmtId="0" fontId="57" fillId="0" borderId="124" xfId="0" applyFont="1" applyBorder="1" applyAlignment="1">
      <alignment horizontal="left" vertical="center" shrinkToFit="1"/>
    </xf>
    <xf numFmtId="0" fontId="57" fillId="0" borderId="37" xfId="0" applyFont="1" applyBorder="1" applyAlignment="1">
      <alignment horizontal="left" vertical="center" shrinkToFit="1"/>
    </xf>
    <xf numFmtId="0" fontId="57" fillId="0" borderId="51" xfId="0" applyFont="1" applyBorder="1" applyAlignment="1">
      <alignment horizontal="left" vertical="center" shrinkToFit="1"/>
    </xf>
    <xf numFmtId="0" fontId="60" fillId="0" borderId="124" xfId="0" applyFont="1" applyBorder="1" applyAlignment="1" applyProtection="1">
      <alignment horizontal="left" vertical="top" wrapText="1"/>
      <protection locked="0"/>
    </xf>
    <xf numFmtId="0" fontId="60" fillId="0" borderId="37" xfId="0" applyFont="1" applyBorder="1" applyAlignment="1" applyProtection="1">
      <alignment horizontal="left" vertical="top" wrapText="1"/>
      <protection locked="0"/>
    </xf>
    <xf numFmtId="0" fontId="60" fillId="0" borderId="51" xfId="0" applyFont="1" applyBorder="1" applyAlignment="1" applyProtection="1">
      <alignment horizontal="left" vertical="top" wrapText="1"/>
      <protection locked="0"/>
    </xf>
    <xf numFmtId="0" fontId="60" fillId="0" borderId="53" xfId="0" applyFont="1" applyBorder="1" applyAlignment="1" applyProtection="1">
      <alignment horizontal="left" vertical="top" wrapText="1"/>
      <protection locked="0"/>
    </xf>
    <xf numFmtId="0" fontId="60" fillId="0" borderId="0" xfId="0" applyFont="1" applyBorder="1" applyAlignment="1" applyProtection="1">
      <alignment horizontal="left" vertical="top" wrapText="1"/>
      <protection locked="0"/>
    </xf>
    <xf numFmtId="0" fontId="60" fillId="0" borderId="58" xfId="0" applyFont="1" applyBorder="1" applyAlignment="1" applyProtection="1">
      <alignment horizontal="left" vertical="top" wrapText="1"/>
      <protection locked="0"/>
    </xf>
    <xf numFmtId="0" fontId="60" fillId="0" borderId="123" xfId="0" applyFont="1" applyBorder="1" applyAlignment="1" applyProtection="1">
      <alignment horizontal="left" vertical="top" wrapText="1"/>
      <protection locked="0"/>
    </xf>
    <xf numFmtId="0" fontId="60" fillId="0" borderId="49" xfId="0" applyFont="1" applyBorder="1" applyAlignment="1" applyProtection="1">
      <alignment horizontal="left" vertical="top" wrapText="1"/>
      <protection locked="0"/>
    </xf>
    <xf numFmtId="0" fontId="60" fillId="0" borderId="177" xfId="0" applyFont="1" applyBorder="1" applyAlignment="1" applyProtection="1">
      <alignment horizontal="left" vertical="top" wrapText="1"/>
      <protection locked="0"/>
    </xf>
    <xf numFmtId="0" fontId="0" fillId="0" borderId="0" xfId="0" applyAlignment="1">
      <alignment horizontal="left" vertical="top" wrapText="1"/>
    </xf>
    <xf numFmtId="0" fontId="0" fillId="0" borderId="0" xfId="0" applyAlignment="1">
      <alignment horizontal="left" vertical="center"/>
    </xf>
    <xf numFmtId="0" fontId="21" fillId="0" borderId="0" xfId="0" applyFont="1" applyAlignment="1">
      <alignment horizontal="center" vertical="center"/>
    </xf>
    <xf numFmtId="0" fontId="0" fillId="12" borderId="32" xfId="0" applyFill="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32" xfId="0" applyBorder="1" applyAlignment="1">
      <alignment horizontal="center" vertical="center" wrapText="1"/>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0" xfId="0" applyBorder="1" applyAlignment="1">
      <alignment horizontal="center" vertical="center"/>
    </xf>
    <xf numFmtId="0" fontId="0" fillId="0" borderId="101" xfId="0" applyBorder="1" applyAlignment="1">
      <alignment horizontal="right" vertical="center"/>
    </xf>
    <xf numFmtId="0" fontId="0" fillId="0" borderId="145" xfId="0" applyBorder="1" applyAlignment="1">
      <alignment horizontal="center" vertical="center"/>
    </xf>
    <xf numFmtId="0" fontId="0" fillId="0" borderId="0" xfId="0"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89"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Border="1" applyAlignment="1">
      <alignment horizontal="center" vertical="center"/>
    </xf>
    <xf numFmtId="49" fontId="0" fillId="0" borderId="58" xfId="0" applyNumberFormat="1"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95" xfId="0" applyBorder="1" applyAlignment="1">
      <alignment horizontal="center" vertical="center"/>
    </xf>
    <xf numFmtId="0" fontId="0" fillId="0" borderId="104"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41" xfId="0" applyBorder="1" applyAlignment="1">
      <alignment horizontal="center" vertical="center"/>
    </xf>
    <xf numFmtId="0" fontId="0" fillId="0" borderId="4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37" fillId="0" borderId="0" xfId="1" applyFont="1" applyAlignment="1" applyProtection="1">
      <alignment horizontal="left" vertical="center" wrapText="1"/>
    </xf>
    <xf numFmtId="0" fontId="37" fillId="0" borderId="0" xfId="1" applyFont="1" applyAlignment="1" applyProtection="1">
      <alignment horizontal="left" vertical="center"/>
    </xf>
    <xf numFmtId="0" fontId="38" fillId="0" borderId="32" xfId="1" applyFont="1" applyBorder="1" applyAlignment="1" applyProtection="1">
      <alignment horizontal="center" vertical="center"/>
    </xf>
    <xf numFmtId="0" fontId="36" fillId="0" borderId="32" xfId="1" applyFont="1" applyBorder="1" applyAlignment="1" applyProtection="1">
      <alignment horizontal="center" vertical="center" wrapText="1"/>
    </xf>
    <xf numFmtId="0" fontId="36" fillId="0" borderId="32" xfId="1" applyFont="1" applyBorder="1" applyAlignment="1" applyProtection="1">
      <alignment horizontal="center" vertical="center"/>
    </xf>
    <xf numFmtId="0" fontId="40" fillId="0" borderId="32" xfId="1" applyFont="1" applyBorder="1" applyAlignment="1" applyProtection="1">
      <alignment horizontal="center" vertical="center"/>
    </xf>
    <xf numFmtId="0" fontId="40" fillId="0" borderId="25" xfId="1" applyFont="1" applyBorder="1" applyAlignment="1" applyProtection="1">
      <alignment horizontal="center" vertical="center"/>
    </xf>
    <xf numFmtId="0" fontId="40" fillId="0" borderId="166" xfId="1" applyFont="1" applyBorder="1" applyAlignment="1" applyProtection="1">
      <alignment horizontal="center" vertical="center"/>
    </xf>
    <xf numFmtId="0" fontId="36" fillId="0" borderId="49" xfId="1" applyFont="1" applyBorder="1" applyAlignment="1" applyProtection="1">
      <alignment horizontal="center" vertical="center"/>
    </xf>
    <xf numFmtId="0" fontId="36" fillId="0" borderId="0" xfId="1" applyFont="1" applyBorder="1" applyAlignment="1" applyProtection="1">
      <alignment horizontal="right" vertical="center"/>
    </xf>
    <xf numFmtId="0" fontId="36" fillId="0" borderId="0" xfId="1" applyFont="1" applyBorder="1" applyAlignment="1" applyProtection="1">
      <alignment horizontal="center" vertical="center"/>
      <protection locked="0"/>
    </xf>
    <xf numFmtId="9" fontId="41" fillId="0" borderId="167" xfId="1" applyNumberFormat="1" applyFont="1" applyBorder="1" applyAlignment="1" applyProtection="1">
      <alignment horizontal="center" vertical="center"/>
    </xf>
    <xf numFmtId="9" fontId="41" fillId="0" borderId="168" xfId="1" applyNumberFormat="1" applyFont="1" applyBorder="1" applyAlignment="1" applyProtection="1">
      <alignment horizontal="center" vertical="center"/>
    </xf>
    <xf numFmtId="9" fontId="41" fillId="0" borderId="171" xfId="1" applyNumberFormat="1" applyFont="1" applyBorder="1" applyAlignment="1" applyProtection="1">
      <alignment horizontal="center" vertical="center"/>
    </xf>
    <xf numFmtId="9" fontId="41" fillId="0" borderId="170" xfId="1" applyNumberFormat="1" applyFont="1" applyBorder="1" applyAlignment="1" applyProtection="1">
      <alignment horizontal="center" vertical="center"/>
    </xf>
    <xf numFmtId="9" fontId="36" fillId="0" borderId="123" xfId="1" applyNumberFormat="1" applyFont="1" applyBorder="1" applyAlignment="1" applyProtection="1">
      <alignment horizontal="center" vertical="center"/>
    </xf>
    <xf numFmtId="9" fontId="36" fillId="0" borderId="49" xfId="1" applyNumberFormat="1" applyFont="1" applyBorder="1" applyAlignment="1" applyProtection="1">
      <alignment horizontal="center" vertical="center"/>
    </xf>
    <xf numFmtId="9" fontId="36" fillId="0" borderId="172" xfId="1" applyNumberFormat="1" applyFont="1" applyBorder="1" applyAlignment="1" applyProtection="1">
      <alignment horizontal="center" vertical="center"/>
    </xf>
    <xf numFmtId="9" fontId="36" fillId="0" borderId="173" xfId="1" applyNumberFormat="1" applyFont="1" applyBorder="1" applyAlignment="1" applyProtection="1">
      <alignment horizontal="center" vertical="center"/>
    </xf>
    <xf numFmtId="9" fontId="36" fillId="0" borderId="174" xfId="1" applyNumberFormat="1" applyFont="1" applyBorder="1" applyAlignment="1" applyProtection="1">
      <alignment horizontal="center" vertical="center"/>
    </xf>
    <xf numFmtId="9" fontId="36" fillId="0" borderId="175" xfId="1" applyNumberFormat="1" applyFont="1" applyBorder="1" applyAlignment="1" applyProtection="1">
      <alignment horizontal="center" vertical="center"/>
    </xf>
    <xf numFmtId="9" fontId="36" fillId="0" borderId="176" xfId="1" applyNumberFormat="1" applyFont="1" applyBorder="1" applyAlignment="1" applyProtection="1">
      <alignment horizontal="center" vertical="center"/>
    </xf>
    <xf numFmtId="9" fontId="41" fillId="0" borderId="169" xfId="1" applyNumberFormat="1" applyFont="1" applyBorder="1" applyAlignment="1" applyProtection="1">
      <alignment horizontal="center" vertical="center"/>
    </xf>
    <xf numFmtId="0" fontId="39" fillId="0" borderId="204" xfId="1" applyFont="1" applyBorder="1" applyAlignment="1" applyProtection="1">
      <alignment horizontal="left" vertical="center" wrapText="1" shrinkToFit="1"/>
    </xf>
    <xf numFmtId="0" fontId="36" fillId="0" borderId="204" xfId="1" applyFont="1" applyBorder="1" applyAlignment="1" applyProtection="1">
      <alignment horizontal="center" vertical="center"/>
    </xf>
    <xf numFmtId="0" fontId="42" fillId="0" borderId="0" xfId="1" applyFont="1" applyFill="1" applyBorder="1" applyAlignment="1">
      <alignment horizontal="justify" vertical="center" wrapText="1"/>
    </xf>
    <xf numFmtId="0" fontId="39" fillId="0" borderId="204" xfId="1" applyFont="1" applyBorder="1" applyAlignment="1" applyProtection="1">
      <alignment horizontal="center" vertical="center" shrinkToFit="1"/>
    </xf>
    <xf numFmtId="0" fontId="0" fillId="0" borderId="179" xfId="0" applyBorder="1" applyAlignment="1">
      <alignment horizontal="center" vertical="center" wrapText="1"/>
    </xf>
    <xf numFmtId="0" fontId="0" fillId="0" borderId="179" xfId="0" applyBorder="1" applyAlignment="1">
      <alignment horizontal="center" vertical="center"/>
    </xf>
    <xf numFmtId="0" fontId="0" fillId="0" borderId="180" xfId="0" applyBorder="1" applyAlignment="1">
      <alignment horizontal="center" vertical="center"/>
    </xf>
    <xf numFmtId="9" fontId="32" fillId="0" borderId="32" xfId="0" applyNumberFormat="1" applyFont="1" applyBorder="1" applyAlignment="1">
      <alignment horizontal="center" vertical="center"/>
    </xf>
    <xf numFmtId="9" fontId="32" fillId="0" borderId="197" xfId="0" applyNumberFormat="1" applyFont="1" applyBorder="1" applyAlignment="1">
      <alignment horizontal="center" vertical="center"/>
    </xf>
    <xf numFmtId="9" fontId="32" fillId="0" borderId="27" xfId="0" applyNumberFormat="1" applyFont="1" applyBorder="1" applyAlignment="1">
      <alignment horizontal="center" vertical="center"/>
    </xf>
    <xf numFmtId="9" fontId="32" fillId="0" borderId="182" xfId="0" applyNumberFormat="1" applyFont="1" applyBorder="1" applyAlignment="1">
      <alignment horizontal="center" vertical="center"/>
    </xf>
    <xf numFmtId="9" fontId="0" fillId="0" borderId="184" xfId="0" applyNumberFormat="1" applyBorder="1" applyAlignment="1">
      <alignment horizontal="center" vertical="center"/>
    </xf>
    <xf numFmtId="9" fontId="0" fillId="0" borderId="131" xfId="0" applyNumberFormat="1" applyBorder="1" applyAlignment="1">
      <alignment horizontal="center" vertical="center"/>
    </xf>
    <xf numFmtId="9" fontId="0" fillId="0" borderId="201" xfId="0" applyNumberFormat="1" applyBorder="1" applyAlignment="1">
      <alignment horizontal="center" vertical="center"/>
    </xf>
    <xf numFmtId="9" fontId="0" fillId="0" borderId="130" xfId="0" applyNumberFormat="1" applyBorder="1" applyAlignment="1">
      <alignment horizontal="center" vertical="center"/>
    </xf>
    <xf numFmtId="9" fontId="0" fillId="0" borderId="191" xfId="0" applyNumberFormat="1" applyBorder="1" applyAlignment="1">
      <alignment horizontal="center" vertical="center"/>
    </xf>
    <xf numFmtId="9" fontId="0" fillId="0" borderId="203" xfId="0" applyNumberFormat="1" applyBorder="1" applyAlignment="1">
      <alignment horizontal="center" vertical="center"/>
    </xf>
    <xf numFmtId="9" fontId="0" fillId="0" borderId="202" xfId="0" applyNumberFormat="1" applyBorder="1" applyAlignment="1">
      <alignment horizontal="center" vertical="center"/>
    </xf>
    <xf numFmtId="9" fontId="32" fillId="0" borderId="25" xfId="0" applyNumberFormat="1" applyFont="1" applyBorder="1" applyAlignment="1">
      <alignment horizontal="center" vertical="center"/>
    </xf>
    <xf numFmtId="9" fontId="32" fillId="0" borderId="196" xfId="0" applyNumberFormat="1" applyFont="1" applyBorder="1" applyAlignment="1">
      <alignment horizontal="center" vertical="center"/>
    </xf>
    <xf numFmtId="9" fontId="30" fillId="0" borderId="27" xfId="1" applyNumberFormat="1" applyFont="1" applyBorder="1" applyAlignment="1" applyProtection="1">
      <alignment horizontal="center" vertical="center"/>
    </xf>
    <xf numFmtId="9" fontId="30" fillId="0" borderId="32" xfId="1" applyNumberFormat="1" applyFont="1" applyBorder="1" applyAlignment="1" applyProtection="1">
      <alignment horizontal="center" vertical="center"/>
    </xf>
    <xf numFmtId="9" fontId="30" fillId="0" borderId="182" xfId="1" applyNumberFormat="1" applyFont="1" applyBorder="1" applyAlignment="1" applyProtection="1">
      <alignment horizontal="center" vertical="center"/>
    </xf>
    <xf numFmtId="9" fontId="0" fillId="0" borderId="32" xfId="0" applyNumberFormat="1" applyBorder="1" applyAlignment="1">
      <alignment horizontal="center" vertical="center"/>
    </xf>
    <xf numFmtId="9" fontId="0" fillId="0" borderId="25" xfId="0" applyNumberFormat="1" applyBorder="1" applyAlignment="1">
      <alignment horizontal="center" vertical="center"/>
    </xf>
    <xf numFmtId="9" fontId="0" fillId="0" borderId="196" xfId="0" applyNumberFormat="1" applyBorder="1" applyAlignment="1">
      <alignment horizontal="center" vertical="center"/>
    </xf>
    <xf numFmtId="9" fontId="0" fillId="0" borderId="197" xfId="0" applyNumberFormat="1" applyBorder="1" applyAlignment="1">
      <alignment horizontal="center" vertical="center"/>
    </xf>
    <xf numFmtId="9" fontId="0" fillId="0" borderId="27" xfId="0" applyNumberFormat="1" applyBorder="1" applyAlignment="1">
      <alignment horizontal="center" vertical="center"/>
    </xf>
    <xf numFmtId="9" fontId="0" fillId="0" borderId="182" xfId="0" applyNumberFormat="1" applyBorder="1" applyAlignment="1">
      <alignment horizontal="center" vertical="center"/>
    </xf>
    <xf numFmtId="9" fontId="0" fillId="0" borderId="198" xfId="0" applyNumberFormat="1" applyBorder="1" applyAlignment="1">
      <alignment horizontal="center" vertical="center"/>
    </xf>
    <xf numFmtId="9" fontId="0" fillId="0" borderId="26" xfId="0" applyNumberFormat="1" applyBorder="1" applyAlignment="1">
      <alignment horizontal="center" vertical="center"/>
    </xf>
    <xf numFmtId="9" fontId="0" fillId="0" borderId="200" xfId="0" applyNumberFormat="1" applyBorder="1" applyAlignment="1">
      <alignment horizontal="center" vertical="center"/>
    </xf>
    <xf numFmtId="9" fontId="0" fillId="0" borderId="199" xfId="0" applyNumberFormat="1" applyBorder="1" applyAlignment="1">
      <alignment horizontal="center" vertical="center"/>
    </xf>
    <xf numFmtId="9" fontId="30" fillId="0" borderId="25" xfId="1" applyNumberFormat="1" applyFont="1" applyBorder="1" applyAlignment="1" applyProtection="1">
      <alignment horizontal="center" vertical="center"/>
    </xf>
    <xf numFmtId="9" fontId="30" fillId="0" borderId="196" xfId="1" applyNumberFormat="1" applyFont="1" applyBorder="1" applyAlignment="1" applyProtection="1">
      <alignment horizontal="center" vertical="center"/>
    </xf>
    <xf numFmtId="9" fontId="30" fillId="0" borderId="197" xfId="1" applyNumberFormat="1" applyFont="1" applyBorder="1" applyAlignment="1" applyProtection="1">
      <alignment horizontal="center" vertical="center"/>
    </xf>
    <xf numFmtId="0" fontId="0" fillId="0" borderId="187" xfId="0" applyBorder="1" applyAlignment="1">
      <alignment horizontal="center" vertical="center"/>
    </xf>
    <xf numFmtId="0" fontId="0" fillId="0" borderId="193" xfId="0" applyBorder="1" applyAlignment="1">
      <alignment horizontal="center" vertical="center"/>
    </xf>
    <xf numFmtId="0" fontId="0" fillId="0" borderId="190" xfId="0" applyBorder="1" applyAlignment="1">
      <alignment horizontal="center" vertical="center"/>
    </xf>
    <xf numFmtId="0" fontId="0" fillId="0" borderId="188" xfId="0" applyBorder="1" applyAlignment="1">
      <alignment horizontal="center" vertical="center"/>
    </xf>
    <xf numFmtId="0" fontId="0" fillId="0" borderId="178" xfId="0" applyBorder="1" applyAlignment="1">
      <alignment horizontal="center" vertical="center"/>
    </xf>
    <xf numFmtId="0" fontId="0" fillId="0" borderId="181" xfId="0" applyBorder="1" applyAlignment="1">
      <alignment horizontal="center" vertical="center"/>
    </xf>
    <xf numFmtId="0" fontId="0" fillId="0" borderId="186" xfId="0" applyBorder="1" applyAlignment="1">
      <alignment horizontal="center" vertical="center"/>
    </xf>
    <xf numFmtId="9" fontId="30" fillId="0" borderId="164" xfId="1" applyNumberFormat="1" applyFont="1" applyBorder="1" applyAlignment="1" applyProtection="1">
      <alignment horizontal="center" vertical="center"/>
    </xf>
    <xf numFmtId="9" fontId="30" fillId="0" borderId="123" xfId="1" applyNumberFormat="1" applyFont="1" applyBorder="1" applyAlignment="1" applyProtection="1">
      <alignment horizontal="center" vertical="center"/>
    </xf>
    <xf numFmtId="9" fontId="30" fillId="0" borderId="194" xfId="1" applyNumberFormat="1" applyFont="1" applyBorder="1" applyAlignment="1" applyProtection="1">
      <alignment horizontal="center" vertical="center"/>
    </xf>
    <xf numFmtId="9" fontId="30" fillId="0" borderId="195" xfId="1" applyNumberFormat="1" applyFont="1" applyBorder="1" applyAlignment="1" applyProtection="1">
      <alignment horizontal="center" vertical="center"/>
    </xf>
    <xf numFmtId="9" fontId="30" fillId="0" borderId="177" xfId="1" applyNumberFormat="1" applyFont="1" applyBorder="1" applyAlignment="1" applyProtection="1">
      <alignment horizontal="center" vertical="center"/>
    </xf>
    <xf numFmtId="0" fontId="5" fillId="0" borderId="32" xfId="1" applyBorder="1" applyAlignment="1" applyProtection="1">
      <alignment horizontal="center" vertical="center"/>
    </xf>
    <xf numFmtId="0" fontId="5" fillId="0" borderId="182" xfId="1" applyBorder="1" applyAlignment="1" applyProtection="1">
      <alignment horizontal="center" vertical="center"/>
    </xf>
    <xf numFmtId="0" fontId="0" fillId="0" borderId="189" xfId="0" applyBorder="1" applyAlignment="1">
      <alignment horizontal="center" vertical="center"/>
    </xf>
    <xf numFmtId="0" fontId="0" fillId="0" borderId="192" xfId="0" applyBorder="1" applyAlignment="1">
      <alignment horizontal="center" vertical="center"/>
    </xf>
    <xf numFmtId="9" fontId="30" fillId="0" borderId="149" xfId="1" applyNumberFormat="1" applyFont="1" applyBorder="1" applyAlignment="1" applyProtection="1">
      <alignment horizontal="center" vertical="center"/>
    </xf>
  </cellXfs>
  <cellStyles count="2">
    <cellStyle name="標準" xfId="0" builtinId="0"/>
    <cellStyle name="標準 2" xfId="1" xr:uid="{00000000-0005-0000-0000-000001000000}"/>
  </cellStyles>
  <dxfs count="1">
    <dxf>
      <fill>
        <patternFill>
          <bgColor theme="7" tint="0.59996337778862885"/>
        </patternFill>
      </fill>
    </dxf>
  </dxfs>
  <tableStyles count="0" defaultTableStyle="TableStyleMedium2" defaultPivotStyle="PivotStyleLight16"/>
  <colors>
    <mruColors>
      <color rgb="FFCDFBFF"/>
      <color rgb="FFD1E2FB"/>
      <color rgb="FFFF7C80"/>
      <color rgb="FFFF5050"/>
      <color rgb="FFFFFF99"/>
      <color rgb="FFFFFBEF"/>
      <color rgb="FFFFFFE5"/>
      <color rgb="FFFF9999"/>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24708681842786"/>
          <c:y val="0.11798209373262501"/>
          <c:w val="0.71086573322303592"/>
          <c:h val="0.78916825923181377"/>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ポートフォリオ!$C$18:$H$18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588-4F0F-9BBF-852C12065CF2}"/>
            </c:ext>
          </c:extLst>
        </c:ser>
        <c:ser>
          <c:idx val="1"/>
          <c:order val="1"/>
          <c:spPr>
            <a:ln w="15875" cap="rnd">
              <a:solidFill>
                <a:srgbClr val="FF0000">
                  <a:alpha val="60000"/>
                </a:srgb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ポートフォリオ!$C$19:$H$19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588-4F0F-9BBF-852C12065CF2}"/>
            </c:ext>
          </c:extLst>
        </c:ser>
        <c:dLbls>
          <c:showLegendKey val="0"/>
          <c:showVal val="0"/>
          <c:showCatName val="0"/>
          <c:showSerName val="0"/>
          <c:showPercent val="0"/>
          <c:showBubbleSize val="0"/>
        </c:dLbls>
        <c:axId val="146750552"/>
        <c:axId val="146749376"/>
      </c:radarChart>
      <c:catAx>
        <c:axId val="146750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749376"/>
        <c:crosses val="autoZero"/>
        <c:auto val="1"/>
        <c:lblAlgn val="ctr"/>
        <c:lblOffset val="100"/>
        <c:noMultiLvlLbl val="0"/>
      </c:catAx>
      <c:valAx>
        <c:axId val="146749376"/>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6750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08564028389788"/>
          <c:y val="0.12746908295281584"/>
          <c:w val="0.74213282204805631"/>
          <c:h val="0.78706002663622532"/>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ポートフォリオ!$C$22:$I$22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B92-49D2-A29F-99308AECBD04}"/>
            </c:ext>
          </c:extLst>
        </c:ser>
        <c:ser>
          <c:idx val="1"/>
          <c:order val="1"/>
          <c:spPr>
            <a:ln w="15875" cap="rnd">
              <a:solidFill>
                <a:srgbClr val="FF0000">
                  <a:alpha val="60000"/>
                </a:srgb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ポートフォリオ!$C$23:$I$23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B92-49D2-A29F-99308AECBD04}"/>
            </c:ext>
          </c:extLst>
        </c:ser>
        <c:dLbls>
          <c:showLegendKey val="0"/>
          <c:showVal val="0"/>
          <c:showCatName val="0"/>
          <c:showSerName val="0"/>
          <c:showPercent val="0"/>
          <c:showBubbleSize val="0"/>
        </c:dLbls>
        <c:axId val="146749768"/>
        <c:axId val="146751336"/>
      </c:radarChart>
      <c:catAx>
        <c:axId val="146749768"/>
        <c:scaling>
          <c:orientation val="minMax"/>
        </c:scaling>
        <c:delete val="1"/>
        <c:axPos val="b"/>
        <c:numFmt formatCode="General" sourceLinked="1"/>
        <c:majorTickMark val="none"/>
        <c:minorTickMark val="none"/>
        <c:tickLblPos val="nextTo"/>
        <c:crossAx val="146751336"/>
        <c:crosses val="autoZero"/>
        <c:auto val="1"/>
        <c:lblAlgn val="ctr"/>
        <c:lblOffset val="100"/>
        <c:noMultiLvlLbl val="0"/>
      </c:catAx>
      <c:valAx>
        <c:axId val="146751336"/>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674976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28" lockText="1"/>
</file>

<file path=xl/ctrlProps/ctrlProp10.xml><?xml version="1.0" encoding="utf-8"?>
<formControlPr xmlns="http://schemas.microsoft.com/office/spreadsheetml/2009/9/main" objectType="CheckBox" fmlaLink="$W$25" lockText="1"/>
</file>

<file path=xl/ctrlProps/ctrlProp100.xml><?xml version="1.0" encoding="utf-8"?>
<formControlPr xmlns="http://schemas.microsoft.com/office/spreadsheetml/2009/9/main" objectType="CheckBox" fmlaLink="$Q$21" lockText="1"/>
</file>

<file path=xl/ctrlProps/ctrlProp101.xml><?xml version="1.0" encoding="utf-8"?>
<formControlPr xmlns="http://schemas.microsoft.com/office/spreadsheetml/2009/9/main" objectType="CheckBox" fmlaLink="$T$19" lockText="1"/>
</file>

<file path=xl/ctrlProps/ctrlProp102.xml><?xml version="1.0" encoding="utf-8"?>
<formControlPr xmlns="http://schemas.microsoft.com/office/spreadsheetml/2009/9/main" objectType="CheckBox" fmlaLink="$W$21" lockText="1"/>
</file>

<file path=xl/ctrlProps/ctrlProp103.xml><?xml version="1.0" encoding="utf-8"?>
<formControlPr xmlns="http://schemas.microsoft.com/office/spreadsheetml/2009/9/main" objectType="CheckBox" fmlaLink="$W$23" lockText="1"/>
</file>

<file path=xl/ctrlProps/ctrlProp104.xml><?xml version="1.0" encoding="utf-8"?>
<formControlPr xmlns="http://schemas.microsoft.com/office/spreadsheetml/2009/9/main" objectType="CheckBox" fmlaLink="'（D)'!$W$19" lockText="1"/>
</file>

<file path=xl/ctrlProps/ctrlProp105.xml><?xml version="1.0" encoding="utf-8"?>
<formControlPr xmlns="http://schemas.microsoft.com/office/spreadsheetml/2009/9/main" objectType="CheckBox" fmlaLink="'（D)'!$AA$19" lockText="1"/>
</file>

<file path=xl/ctrlProps/ctrlProp106.xml><?xml version="1.0" encoding="utf-8"?>
<formControlPr xmlns="http://schemas.microsoft.com/office/spreadsheetml/2009/9/main" objectType="CheckBox" fmlaLink="$Q$11" lockText="1"/>
</file>

<file path=xl/ctrlProps/ctrlProp107.xml><?xml version="1.0" encoding="utf-8"?>
<formControlPr xmlns="http://schemas.microsoft.com/office/spreadsheetml/2009/9/main" objectType="CheckBox" fmlaLink="'（D)'!$T$19" lockText="1"/>
</file>

<file path=xl/ctrlProps/ctrlProp108.xml><?xml version="1.0" encoding="utf-8"?>
<formControlPr xmlns="http://schemas.microsoft.com/office/spreadsheetml/2009/9/main" objectType="CheckBox" fmlaLink="'（D)'!$W$17" lockText="1"/>
</file>

<file path=xl/ctrlProps/ctrlProp109.xml><?xml version="1.0" encoding="utf-8"?>
<formControlPr xmlns="http://schemas.microsoft.com/office/spreadsheetml/2009/9/main" objectType="CheckBox" fmlaLink="'（D)'!$AA$17" lockText="1"/>
</file>

<file path=xl/ctrlProps/ctrlProp11.xml><?xml version="1.0" encoding="utf-8"?>
<formControlPr xmlns="http://schemas.microsoft.com/office/spreadsheetml/2009/9/main" objectType="CheckBox" fmlaLink="$AA$25" lockText="1"/>
</file>

<file path=xl/ctrlProps/ctrlProp110.xml><?xml version="1.0" encoding="utf-8"?>
<formControlPr xmlns="http://schemas.microsoft.com/office/spreadsheetml/2009/9/main" objectType="CheckBox" fmlaLink="'（D)'!$W$19" lockText="1"/>
</file>

<file path=xl/ctrlProps/ctrlProp111.xml><?xml version="1.0" encoding="utf-8"?>
<formControlPr xmlns="http://schemas.microsoft.com/office/spreadsheetml/2009/9/main" objectType="CheckBox" fmlaLink="'（D)'!$AA$19" lockText="1"/>
</file>

<file path=xl/ctrlProps/ctrlProp112.xml><?xml version="1.0" encoding="utf-8"?>
<formControlPr xmlns="http://schemas.microsoft.com/office/spreadsheetml/2009/9/main" objectType="CheckBox" fmlaLink="'（D)'!$N$21" lockText="1"/>
</file>

<file path=xl/ctrlProps/ctrlProp113.xml><?xml version="1.0" encoding="utf-8"?>
<formControlPr xmlns="http://schemas.microsoft.com/office/spreadsheetml/2009/9/main" objectType="CheckBox" fmlaLink="'（D)'!$Q$21" lockText="1"/>
</file>

<file path=xl/ctrlProps/ctrlProp114.xml><?xml version="1.0" encoding="utf-8"?>
<formControlPr xmlns="http://schemas.microsoft.com/office/spreadsheetml/2009/9/main" objectType="CheckBox" fmlaLink="'（D)'!$AA$15" lockText="1"/>
</file>

<file path=xl/ctrlProps/ctrlProp115.xml><?xml version="1.0" encoding="utf-8"?>
<formControlPr xmlns="http://schemas.microsoft.com/office/spreadsheetml/2009/9/main" objectType="CheckBox" fmlaLink="'（D)'!$W$21" lockText="1"/>
</file>

<file path=xl/ctrlProps/ctrlProp116.xml><?xml version="1.0" encoding="utf-8"?>
<formControlPr xmlns="http://schemas.microsoft.com/office/spreadsheetml/2009/9/main" objectType="CheckBox" fmlaLink="'（D)'!$W$23" lockText="1"/>
</file>

<file path=xl/ctrlProps/ctrlProp12.xml><?xml version="1.0" encoding="utf-8"?>
<formControlPr xmlns="http://schemas.microsoft.com/office/spreadsheetml/2009/9/main" objectType="CheckBox" fmlaLink="$H$23" lockText="1"/>
</file>

<file path=xl/ctrlProps/ctrlProp13.xml><?xml version="1.0" encoding="utf-8"?>
<formControlPr xmlns="http://schemas.microsoft.com/office/spreadsheetml/2009/9/main" objectType="CheckBox" fmlaLink="$E$9" lockText="1"/>
</file>

<file path=xl/ctrlProps/ctrlProp14.xml><?xml version="1.0" encoding="utf-8"?>
<formControlPr xmlns="http://schemas.microsoft.com/office/spreadsheetml/2009/9/main" objectType="CheckBox" fmlaLink="$E$13" lockText="1"/>
</file>

<file path=xl/ctrlProps/ctrlProp15.xml><?xml version="1.0" encoding="utf-8"?>
<formControlPr xmlns="http://schemas.microsoft.com/office/spreadsheetml/2009/9/main" objectType="CheckBox" fmlaLink="$E$11" lockText="1"/>
</file>

<file path=xl/ctrlProps/ctrlProp16.xml><?xml version="1.0" encoding="utf-8"?>
<formControlPr xmlns="http://schemas.microsoft.com/office/spreadsheetml/2009/9/main" objectType="CheckBox" fmlaLink="$E$15" lockText="1"/>
</file>

<file path=xl/ctrlProps/ctrlProp17.xml><?xml version="1.0" encoding="utf-8"?>
<formControlPr xmlns="http://schemas.microsoft.com/office/spreadsheetml/2009/9/main" objectType="CheckBox" fmlaLink="$H$13" lockText="1"/>
</file>

<file path=xl/ctrlProps/ctrlProp18.xml><?xml version="1.0" encoding="utf-8"?>
<formControlPr xmlns="http://schemas.microsoft.com/office/spreadsheetml/2009/9/main" objectType="CheckBox" fmlaLink="$H$11" lockText="1"/>
</file>

<file path=xl/ctrlProps/ctrlProp19.xml><?xml version="1.0" encoding="utf-8"?>
<formControlPr xmlns="http://schemas.microsoft.com/office/spreadsheetml/2009/9/main" objectType="CheckBox" fmlaLink="$H$15" lockText="1"/>
</file>

<file path=xl/ctrlProps/ctrlProp2.xml><?xml version="1.0" encoding="utf-8"?>
<formControlPr xmlns="http://schemas.microsoft.com/office/spreadsheetml/2009/9/main" objectType="CheckBox" fmlaLink="$Q$28" lockText="1"/>
</file>

<file path=xl/ctrlProps/ctrlProp20.xml><?xml version="1.0" encoding="utf-8"?>
<formControlPr xmlns="http://schemas.microsoft.com/office/spreadsheetml/2009/9/main" objectType="CheckBox" fmlaLink="$H$21" lockText="1"/>
</file>

<file path=xl/ctrlProps/ctrlProp21.xml><?xml version="1.0" encoding="utf-8"?>
<formControlPr xmlns="http://schemas.microsoft.com/office/spreadsheetml/2009/9/main" objectType="CheckBox" fmlaLink="$H$17" lockText="1"/>
</file>

<file path=xl/ctrlProps/ctrlProp22.xml><?xml version="1.0" encoding="utf-8"?>
<formControlPr xmlns="http://schemas.microsoft.com/office/spreadsheetml/2009/9/main" objectType="CheckBox" fmlaLink="$H$19" lockText="1"/>
</file>

<file path=xl/ctrlProps/ctrlProp23.xml><?xml version="1.0" encoding="utf-8"?>
<formControlPr xmlns="http://schemas.microsoft.com/office/spreadsheetml/2009/9/main" objectType="CheckBox" fmlaLink="$K$11" lockText="1"/>
</file>

<file path=xl/ctrlProps/ctrlProp24.xml><?xml version="1.0" encoding="utf-8"?>
<formControlPr xmlns="http://schemas.microsoft.com/office/spreadsheetml/2009/9/main" objectType="CheckBox" fmlaLink="$N$11" lockText="1"/>
</file>

<file path=xl/ctrlProps/ctrlProp25.xml><?xml version="1.0" encoding="utf-8"?>
<formControlPr xmlns="http://schemas.microsoft.com/office/spreadsheetml/2009/9/main" objectType="CheckBox" fmlaLink="$T$19" lockText="1"/>
</file>

<file path=xl/ctrlProps/ctrlProp26.xml><?xml version="1.0" encoding="utf-8"?>
<formControlPr xmlns="http://schemas.microsoft.com/office/spreadsheetml/2009/9/main" objectType="CheckBox" fmlaLink="$H$23" lockText="1"/>
</file>

<file path=xl/ctrlProps/ctrlProp27.xml><?xml version="1.0" encoding="utf-8"?>
<formControlPr xmlns="http://schemas.microsoft.com/office/spreadsheetml/2009/9/main" objectType="CheckBox" fmlaLink="$N$23" lockText="1"/>
</file>

<file path=xl/ctrlProps/ctrlProp28.xml><?xml version="1.0" encoding="utf-8"?>
<formControlPr xmlns="http://schemas.microsoft.com/office/spreadsheetml/2009/9/main" objectType="CheckBox" fmlaLink="$K$23" lockText="1"/>
</file>

<file path=xl/ctrlProps/ctrlProp29.xml><?xml version="1.0" encoding="utf-8"?>
<formControlPr xmlns="http://schemas.microsoft.com/office/spreadsheetml/2009/9/main" objectType="CheckBox" fmlaLink="$H$9" lockText="1"/>
</file>

<file path=xl/ctrlProps/ctrlProp3.xml><?xml version="1.0" encoding="utf-8"?>
<formControlPr xmlns="http://schemas.microsoft.com/office/spreadsheetml/2009/9/main" objectType="CheckBox" fmlaLink="$Q$21" lockText="1"/>
</file>

<file path=xl/ctrlProps/ctrlProp30.xml><?xml version="1.0" encoding="utf-8"?>
<formControlPr xmlns="http://schemas.microsoft.com/office/spreadsheetml/2009/9/main" objectType="CheckBox" fmlaLink="$I$9" lockText="1"/>
</file>

<file path=xl/ctrlProps/ctrlProp31.xml><?xml version="1.0" encoding="utf-8"?>
<formControlPr xmlns="http://schemas.microsoft.com/office/spreadsheetml/2009/9/main" objectType="CheckBox" fmlaLink="$L$9" lockText="1"/>
</file>

<file path=xl/ctrlProps/ctrlProp32.xml><?xml version="1.0" encoding="utf-8"?>
<formControlPr xmlns="http://schemas.microsoft.com/office/spreadsheetml/2009/9/main" objectType="CheckBox" fmlaLink="$L$11" lockText="1"/>
</file>

<file path=xl/ctrlProps/ctrlProp33.xml><?xml version="1.0" encoding="utf-8"?>
<formControlPr xmlns="http://schemas.microsoft.com/office/spreadsheetml/2009/9/main" objectType="CheckBox" fmlaLink="$O$11" lockText="1"/>
</file>

<file path=xl/ctrlProps/ctrlProp34.xml><?xml version="1.0" encoding="utf-8"?>
<formControlPr xmlns="http://schemas.microsoft.com/office/spreadsheetml/2009/9/main" objectType="CheckBox" fmlaLink="$I$13" lockText="1"/>
</file>

<file path=xl/ctrlProps/ctrlProp35.xml><?xml version="1.0" encoding="utf-8"?>
<formControlPr xmlns="http://schemas.microsoft.com/office/spreadsheetml/2009/9/main" objectType="CheckBox" fmlaLink="$L$13" lockText="1"/>
</file>

<file path=xl/ctrlProps/ctrlProp36.xml><?xml version="1.0" encoding="utf-8"?>
<formControlPr xmlns="http://schemas.microsoft.com/office/spreadsheetml/2009/9/main" objectType="CheckBox" fmlaLink="$O$13" lockText="1"/>
</file>

<file path=xl/ctrlProps/ctrlProp37.xml><?xml version="1.0" encoding="utf-8"?>
<formControlPr xmlns="http://schemas.microsoft.com/office/spreadsheetml/2009/9/main" objectType="CheckBox" fmlaLink="$O$15" lockText="1"/>
</file>

<file path=xl/ctrlProps/ctrlProp38.xml><?xml version="1.0" encoding="utf-8"?>
<formControlPr xmlns="http://schemas.microsoft.com/office/spreadsheetml/2009/9/main" objectType="CheckBox" fmlaLink="$O$17" lockText="1"/>
</file>

<file path=xl/ctrlProps/ctrlProp39.xml><?xml version="1.0" encoding="utf-8"?>
<formControlPr xmlns="http://schemas.microsoft.com/office/spreadsheetml/2009/9/main" objectType="CheckBox" fmlaLink="$L$17" lockText="1"/>
</file>

<file path=xl/ctrlProps/ctrlProp4.xml><?xml version="1.0" encoding="utf-8"?>
<formControlPr xmlns="http://schemas.microsoft.com/office/spreadsheetml/2009/9/main" objectType="CheckBox" fmlaLink="$T$21" lockText="1"/>
</file>

<file path=xl/ctrlProps/ctrlProp40.xml><?xml version="1.0" encoding="utf-8"?>
<formControlPr xmlns="http://schemas.microsoft.com/office/spreadsheetml/2009/9/main" objectType="CheckBox" fmlaLink="$O$19" lockText="1"/>
</file>

<file path=xl/ctrlProps/ctrlProp41.xml><?xml version="1.0" encoding="utf-8"?>
<formControlPr xmlns="http://schemas.microsoft.com/office/spreadsheetml/2009/9/main" objectType="CheckBox" fmlaLink="$R$7" lockText="1"/>
</file>

<file path=xl/ctrlProps/ctrlProp42.xml><?xml version="1.0" encoding="utf-8"?>
<formControlPr xmlns="http://schemas.microsoft.com/office/spreadsheetml/2009/9/main" objectType="CheckBox" fmlaLink="$R$9" lockText="1"/>
</file>

<file path=xl/ctrlProps/ctrlProp43.xml><?xml version="1.0" encoding="utf-8"?>
<formControlPr xmlns="http://schemas.microsoft.com/office/spreadsheetml/2009/9/main" objectType="CheckBox" fmlaLink="$R$11" lockText="1"/>
</file>

<file path=xl/ctrlProps/ctrlProp44.xml><?xml version="1.0" encoding="utf-8"?>
<formControlPr xmlns="http://schemas.microsoft.com/office/spreadsheetml/2009/9/main" objectType="CheckBox" fmlaLink="$R$13" lockText="1"/>
</file>

<file path=xl/ctrlProps/ctrlProp45.xml><?xml version="1.0" encoding="utf-8"?>
<formControlPr xmlns="http://schemas.microsoft.com/office/spreadsheetml/2009/9/main" objectType="CheckBox" fmlaLink="$R$15" lockText="1"/>
</file>

<file path=xl/ctrlProps/ctrlProp46.xml><?xml version="1.0" encoding="utf-8"?>
<formControlPr xmlns="http://schemas.microsoft.com/office/spreadsheetml/2009/9/main" objectType="CheckBox" fmlaLink="$R$17" lockText="1"/>
</file>

<file path=xl/ctrlProps/ctrlProp47.xml><?xml version="1.0" encoding="utf-8"?>
<formControlPr xmlns="http://schemas.microsoft.com/office/spreadsheetml/2009/9/main" objectType="CheckBox" fmlaLink="$R$19" lockText="1"/>
</file>

<file path=xl/ctrlProps/ctrlProp48.xml><?xml version="1.0" encoding="utf-8"?>
<formControlPr xmlns="http://schemas.microsoft.com/office/spreadsheetml/2009/9/main" objectType="CheckBox" fmlaLink="$R$21" lockText="1"/>
</file>

<file path=xl/ctrlProps/ctrlProp49.xml><?xml version="1.0" encoding="utf-8"?>
<formControlPr xmlns="http://schemas.microsoft.com/office/spreadsheetml/2009/9/main" objectType="CheckBox" fmlaLink="$R$23" lockText="1"/>
</file>

<file path=xl/ctrlProps/ctrlProp5.xml><?xml version="1.0" encoding="utf-8"?>
<formControlPr xmlns="http://schemas.microsoft.com/office/spreadsheetml/2009/9/main" objectType="CheckBox" fmlaLink="$Q$23" lockText="1"/>
</file>

<file path=xl/ctrlProps/ctrlProp50.xml><?xml version="1.0" encoding="utf-8"?>
<formControlPr xmlns="http://schemas.microsoft.com/office/spreadsheetml/2009/9/main" objectType="CheckBox" fmlaLink="$R$25" lockText="1"/>
</file>

<file path=xl/ctrlProps/ctrlProp51.xml><?xml version="1.0" encoding="utf-8"?>
<formControlPr xmlns="http://schemas.microsoft.com/office/spreadsheetml/2009/9/main" objectType="CheckBox" fmlaLink="$U$7" lockText="1"/>
</file>

<file path=xl/ctrlProps/ctrlProp52.xml><?xml version="1.0" encoding="utf-8"?>
<formControlPr xmlns="http://schemas.microsoft.com/office/spreadsheetml/2009/9/main" objectType="CheckBox" fmlaLink="$U$9" lockText="1"/>
</file>

<file path=xl/ctrlProps/ctrlProp53.xml><?xml version="1.0" encoding="utf-8"?>
<formControlPr xmlns="http://schemas.microsoft.com/office/spreadsheetml/2009/9/main" objectType="CheckBox" fmlaLink="$U$11" lockText="1"/>
</file>

<file path=xl/ctrlProps/ctrlProp54.xml><?xml version="1.0" encoding="utf-8"?>
<formControlPr xmlns="http://schemas.microsoft.com/office/spreadsheetml/2009/9/main" objectType="CheckBox" fmlaLink="$U$13" lockText="1"/>
</file>

<file path=xl/ctrlProps/ctrlProp55.xml><?xml version="1.0" encoding="utf-8"?>
<formControlPr xmlns="http://schemas.microsoft.com/office/spreadsheetml/2009/9/main" objectType="CheckBox" fmlaLink="$U$15" lockText="1"/>
</file>

<file path=xl/ctrlProps/ctrlProp56.xml><?xml version="1.0" encoding="utf-8"?>
<formControlPr xmlns="http://schemas.microsoft.com/office/spreadsheetml/2009/9/main" objectType="CheckBox" fmlaLink="$U$17" lockText="1"/>
</file>

<file path=xl/ctrlProps/ctrlProp57.xml><?xml version="1.0" encoding="utf-8"?>
<formControlPr xmlns="http://schemas.microsoft.com/office/spreadsheetml/2009/9/main" objectType="CheckBox" fmlaLink="$U$19" lockText="1"/>
</file>

<file path=xl/ctrlProps/ctrlProp58.xml><?xml version="1.0" encoding="utf-8"?>
<formControlPr xmlns="http://schemas.microsoft.com/office/spreadsheetml/2009/9/main" objectType="CheckBox" fmlaLink="$U$21" lockText="1"/>
</file>

<file path=xl/ctrlProps/ctrlProp59.xml><?xml version="1.0" encoding="utf-8"?>
<formControlPr xmlns="http://schemas.microsoft.com/office/spreadsheetml/2009/9/main" objectType="CheckBox" fmlaLink="$U$25" lockText="1"/>
</file>

<file path=xl/ctrlProps/ctrlProp6.xml><?xml version="1.0" encoding="utf-8"?>
<formControlPr xmlns="http://schemas.microsoft.com/office/spreadsheetml/2009/9/main" objectType="CheckBox" fmlaLink="$T$23" lockText="1"/>
</file>

<file path=xl/ctrlProps/ctrlProp60.xml><?xml version="1.0" encoding="utf-8"?>
<formControlPr xmlns="http://schemas.microsoft.com/office/spreadsheetml/2009/9/main" objectType="CheckBox" fmlaLink="$U$31" lockText="1"/>
</file>

<file path=xl/ctrlProps/ctrlProp61.xml><?xml version="1.0" encoding="utf-8"?>
<formControlPr xmlns="http://schemas.microsoft.com/office/spreadsheetml/2009/9/main" objectType="CheckBox" fmlaLink="$U$23" lockText="1"/>
</file>

<file path=xl/ctrlProps/ctrlProp62.xml><?xml version="1.0" encoding="utf-8"?>
<formControlPr xmlns="http://schemas.microsoft.com/office/spreadsheetml/2009/9/main" objectType="CheckBox" fmlaLink="$X$19" lockText="1"/>
</file>

<file path=xl/ctrlProps/ctrlProp63.xml><?xml version="1.0" encoding="utf-8"?>
<formControlPr xmlns="http://schemas.microsoft.com/office/spreadsheetml/2009/9/main" objectType="CheckBox" fmlaLink="$X$21" lockText="1"/>
</file>

<file path=xl/ctrlProps/ctrlProp64.xml><?xml version="1.0" encoding="utf-8"?>
<formControlPr xmlns="http://schemas.microsoft.com/office/spreadsheetml/2009/9/main" objectType="CheckBox" fmlaLink="$X$15" lockText="1"/>
</file>

<file path=xl/ctrlProps/ctrlProp65.xml><?xml version="1.0" encoding="utf-8"?>
<formControlPr xmlns="http://schemas.microsoft.com/office/spreadsheetml/2009/9/main" objectType="CheckBox" fmlaLink="$X$17" lockText="1"/>
</file>

<file path=xl/ctrlProps/ctrlProp66.xml><?xml version="1.0" encoding="utf-8"?>
<formControlPr xmlns="http://schemas.microsoft.com/office/spreadsheetml/2009/9/main" objectType="CheckBox" fmlaLink="$X$23" lockText="1"/>
</file>

<file path=xl/ctrlProps/ctrlProp67.xml><?xml version="1.0" encoding="utf-8"?>
<formControlPr xmlns="http://schemas.microsoft.com/office/spreadsheetml/2009/9/main" objectType="CheckBox" fmlaLink="$R$31" lockText="1"/>
</file>

<file path=xl/ctrlProps/ctrlProp68.xml><?xml version="1.0" encoding="utf-8"?>
<formControlPr xmlns="http://schemas.microsoft.com/office/spreadsheetml/2009/9/main" objectType="CheckBox" fmlaLink="$R$29" lockText="1"/>
</file>

<file path=xl/ctrlProps/ctrlProp69.xml><?xml version="1.0" encoding="utf-8"?>
<formControlPr xmlns="http://schemas.microsoft.com/office/spreadsheetml/2009/9/main" objectType="CheckBox" fmlaLink="$X$31" lockText="1"/>
</file>

<file path=xl/ctrlProps/ctrlProp7.xml><?xml version="1.0" encoding="utf-8"?>
<formControlPr xmlns="http://schemas.microsoft.com/office/spreadsheetml/2009/9/main" objectType="CheckBox" fmlaLink="$W$21" lockText="1"/>
</file>

<file path=xl/ctrlProps/ctrlProp70.xml><?xml version="1.0" encoding="utf-8"?>
<formControlPr xmlns="http://schemas.microsoft.com/office/spreadsheetml/2009/9/main" objectType="CheckBox" fmlaLink="$X$29" lockText="1"/>
</file>

<file path=xl/ctrlProps/ctrlProp71.xml><?xml version="1.0" encoding="utf-8"?>
<formControlPr xmlns="http://schemas.microsoft.com/office/spreadsheetml/2009/9/main" objectType="CheckBox" fmlaLink="$X$33" lockText="1"/>
</file>

<file path=xl/ctrlProps/ctrlProp72.xml><?xml version="1.0" encoding="utf-8"?>
<formControlPr xmlns="http://schemas.microsoft.com/office/spreadsheetml/2009/9/main" objectType="CheckBox" fmlaLink="$AB$29" lockText="1"/>
</file>

<file path=xl/ctrlProps/ctrlProp73.xml><?xml version="1.0" encoding="utf-8"?>
<formControlPr xmlns="http://schemas.microsoft.com/office/spreadsheetml/2009/9/main" objectType="CheckBox" fmlaLink="$R$39" lockText="1"/>
</file>

<file path=xl/ctrlProps/ctrlProp74.xml><?xml version="1.0" encoding="utf-8"?>
<formControlPr xmlns="http://schemas.microsoft.com/office/spreadsheetml/2009/9/main" objectType="CheckBox" fmlaLink="$U$39" lockText="1"/>
</file>

<file path=xl/ctrlProps/ctrlProp75.xml><?xml version="1.0" encoding="utf-8"?>
<formControlPr xmlns="http://schemas.microsoft.com/office/spreadsheetml/2009/9/main" objectType="CheckBox" fmlaLink="$X$39" lockText="1"/>
</file>

<file path=xl/ctrlProps/ctrlProp76.xml><?xml version="1.0" encoding="utf-8"?>
<formControlPr xmlns="http://schemas.microsoft.com/office/spreadsheetml/2009/9/main" objectType="CheckBox" fmlaLink="$X$41" lockText="1"/>
</file>

<file path=xl/ctrlProps/ctrlProp77.xml><?xml version="1.0" encoding="utf-8"?>
<formControlPr xmlns="http://schemas.microsoft.com/office/spreadsheetml/2009/9/main" objectType="CheckBox" fmlaLink="$AB$39" lockText="1"/>
</file>

<file path=xl/ctrlProps/ctrlProp78.xml><?xml version="1.0" encoding="utf-8"?>
<formControlPr xmlns="http://schemas.microsoft.com/office/spreadsheetml/2009/9/main" objectType="CheckBox" fmlaLink="$E$7" lockText="1"/>
</file>

<file path=xl/ctrlProps/ctrlProp79.xml><?xml version="1.0" encoding="utf-8"?>
<formControlPr xmlns="http://schemas.microsoft.com/office/spreadsheetml/2009/9/main" objectType="CheckBox" fmlaLink="$I$7:$I$7" lockText="1"/>
</file>

<file path=xl/ctrlProps/ctrlProp8.xml><?xml version="1.0" encoding="utf-8"?>
<formControlPr xmlns="http://schemas.microsoft.com/office/spreadsheetml/2009/9/main" objectType="CheckBox" fmlaLink="$W$23" lockText="1"/>
</file>

<file path=xl/ctrlProps/ctrlProp80.xml><?xml version="1.0" encoding="utf-8"?>
<formControlPr xmlns="http://schemas.microsoft.com/office/spreadsheetml/2009/9/main" objectType="CheckBox" fmlaLink="$U$33" lockText="1"/>
</file>

<file path=xl/ctrlProps/ctrlProp81.xml><?xml version="1.0" encoding="utf-8"?>
<formControlPr xmlns="http://schemas.microsoft.com/office/spreadsheetml/2009/9/main" objectType="CheckBox" fmlaLink="$U$35" lockText="1"/>
</file>

<file path=xl/ctrlProps/ctrlProp82.xml><?xml version="1.0" encoding="utf-8"?>
<formControlPr xmlns="http://schemas.microsoft.com/office/spreadsheetml/2009/9/main" objectType="CheckBox" fmlaLink="$AB$41" lockText="1"/>
</file>

<file path=xl/ctrlProps/ctrlProp83.xml><?xml version="1.0" encoding="utf-8"?>
<formControlPr xmlns="http://schemas.microsoft.com/office/spreadsheetml/2009/9/main" objectType="CheckBox" fmlaLink="$E$7" lockText="1"/>
</file>

<file path=xl/ctrlProps/ctrlProp84.xml><?xml version="1.0" encoding="utf-8"?>
<formControlPr xmlns="http://schemas.microsoft.com/office/spreadsheetml/2009/9/main" objectType="CheckBox" fmlaLink="$E$9" lockText="1"/>
</file>

<file path=xl/ctrlProps/ctrlProp85.xml><?xml version="1.0" encoding="utf-8"?>
<formControlPr xmlns="http://schemas.microsoft.com/office/spreadsheetml/2009/9/main" objectType="CheckBox" fmlaLink="$H$9" lockText="1"/>
</file>

<file path=xl/ctrlProps/ctrlProp86.xml><?xml version="1.0" encoding="utf-8"?>
<formControlPr xmlns="http://schemas.microsoft.com/office/spreadsheetml/2009/9/main" objectType="CheckBox" fmlaLink="$K$9" lockText="1"/>
</file>

<file path=xl/ctrlProps/ctrlProp87.xml><?xml version="1.0" encoding="utf-8"?>
<formControlPr xmlns="http://schemas.microsoft.com/office/spreadsheetml/2009/9/main" objectType="CheckBox" fmlaLink="$K$7" lockText="1"/>
</file>

<file path=xl/ctrlProps/ctrlProp88.xml><?xml version="1.0" encoding="utf-8"?>
<formControlPr xmlns="http://schemas.microsoft.com/office/spreadsheetml/2009/9/main" objectType="CheckBox" fmlaLink="$N$7" lockText="1"/>
</file>

<file path=xl/ctrlProps/ctrlProp89.xml><?xml version="1.0" encoding="utf-8"?>
<formControlPr xmlns="http://schemas.microsoft.com/office/spreadsheetml/2009/9/main" objectType="CheckBox" fmlaLink="$K$11" lockText="1"/>
</file>

<file path=xl/ctrlProps/ctrlProp9.xml><?xml version="1.0" encoding="utf-8"?>
<formControlPr xmlns="http://schemas.microsoft.com/office/spreadsheetml/2009/9/main" objectType="CheckBox" fmlaLink="$T$25" lockText="1"/>
</file>

<file path=xl/ctrlProps/ctrlProp90.xml><?xml version="1.0" encoding="utf-8"?>
<formControlPr xmlns="http://schemas.microsoft.com/office/spreadsheetml/2009/9/main" objectType="CheckBox" fmlaLink="$N$11" lockText="1"/>
</file>

<file path=xl/ctrlProps/ctrlProp91.xml><?xml version="1.0" encoding="utf-8"?>
<formControlPr xmlns="http://schemas.microsoft.com/office/spreadsheetml/2009/9/main" objectType="CheckBox" fmlaLink="$Q$13" lockText="1"/>
</file>

<file path=xl/ctrlProps/ctrlProp92.xml><?xml version="1.0" encoding="utf-8"?>
<formControlPr xmlns="http://schemas.microsoft.com/office/spreadsheetml/2009/9/main" objectType="CheckBox" fmlaLink="$T$13" lockText="1"/>
</file>

<file path=xl/ctrlProps/ctrlProp93.xml><?xml version="1.0" encoding="utf-8"?>
<formControlPr xmlns="http://schemas.microsoft.com/office/spreadsheetml/2009/9/main" objectType="CheckBox" fmlaLink="$W$13" lockText="1"/>
</file>

<file path=xl/ctrlProps/ctrlProp94.xml><?xml version="1.0" encoding="utf-8"?>
<formControlPr xmlns="http://schemas.microsoft.com/office/spreadsheetml/2009/9/main" objectType="CheckBox" fmlaLink="$W$17" lockText="1"/>
</file>

<file path=xl/ctrlProps/ctrlProp95.xml><?xml version="1.0" encoding="utf-8"?>
<formControlPr xmlns="http://schemas.microsoft.com/office/spreadsheetml/2009/9/main" objectType="CheckBox" fmlaLink="$AA$17" lockText="1"/>
</file>

<file path=xl/ctrlProps/ctrlProp96.xml><?xml version="1.0" encoding="utf-8"?>
<formControlPr xmlns="http://schemas.microsoft.com/office/spreadsheetml/2009/9/main" objectType="CheckBox" fmlaLink="$W$19" lockText="1"/>
</file>

<file path=xl/ctrlProps/ctrlProp97.xml><?xml version="1.0" encoding="utf-8"?>
<formControlPr xmlns="http://schemas.microsoft.com/office/spreadsheetml/2009/9/main" objectType="CheckBox" fmlaLink="$AA$19" lockText="1"/>
</file>

<file path=xl/ctrlProps/ctrlProp98.xml><?xml version="1.0" encoding="utf-8"?>
<formControlPr xmlns="http://schemas.microsoft.com/office/spreadsheetml/2009/9/main" objectType="CheckBox" fmlaLink="$AA$15" lockText="1"/>
</file>

<file path=xl/ctrlProps/ctrlProp99.xml><?xml version="1.0" encoding="utf-8"?>
<formControlPr xmlns="http://schemas.microsoft.com/office/spreadsheetml/2009/9/main" objectType="CheckBox" fmlaLink="$N$21"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31</xdr:row>
      <xdr:rowOff>190500</xdr:rowOff>
    </xdr:from>
    <xdr:to>
      <xdr:col>6</xdr:col>
      <xdr:colOff>561975</xdr:colOff>
      <xdr:row>35</xdr:row>
      <xdr:rowOff>19050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7105650"/>
          <a:ext cx="3705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26</xdr:row>
          <xdr:rowOff>107950</xdr:rowOff>
        </xdr:from>
        <xdr:to>
          <xdr:col>3</xdr:col>
          <xdr:colOff>276225</xdr:colOff>
          <xdr:row>28</xdr:row>
          <xdr:rowOff>28575</xdr:rowOff>
        </xdr:to>
        <xdr:sp macro="" textlink="">
          <xdr:nvSpPr>
            <xdr:cNvPr id="14337" name="チェック 7"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26</xdr:row>
          <xdr:rowOff>107950</xdr:rowOff>
        </xdr:from>
        <xdr:to>
          <xdr:col>12</xdr:col>
          <xdr:colOff>219075</xdr:colOff>
          <xdr:row>28</xdr:row>
          <xdr:rowOff>28575</xdr:rowOff>
        </xdr:to>
        <xdr:sp macro="" textlink="">
          <xdr:nvSpPr>
            <xdr:cNvPr id="14338" name="チェック 8"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95250</xdr:rowOff>
        </xdr:from>
        <xdr:to>
          <xdr:col>15</xdr:col>
          <xdr:colOff>238125</xdr:colOff>
          <xdr:row>21</xdr:row>
          <xdr:rowOff>28575</xdr:rowOff>
        </xdr:to>
        <xdr:sp macro="" textlink="">
          <xdr:nvSpPr>
            <xdr:cNvPr id="14339" name="チェック 11"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19</xdr:row>
          <xdr:rowOff>95250</xdr:rowOff>
        </xdr:from>
        <xdr:to>
          <xdr:col>18</xdr:col>
          <xdr:colOff>238125</xdr:colOff>
          <xdr:row>21</xdr:row>
          <xdr:rowOff>28575</xdr:rowOff>
        </xdr:to>
        <xdr:sp macro="" textlink="">
          <xdr:nvSpPr>
            <xdr:cNvPr id="14340" name="チェック 12"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95250</xdr:rowOff>
        </xdr:from>
        <xdr:to>
          <xdr:col>15</xdr:col>
          <xdr:colOff>219075</xdr:colOff>
          <xdr:row>23</xdr:row>
          <xdr:rowOff>28575</xdr:rowOff>
        </xdr:to>
        <xdr:sp macro="" textlink="">
          <xdr:nvSpPr>
            <xdr:cNvPr id="14341" name="チェック 13"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21</xdr:row>
          <xdr:rowOff>95250</xdr:rowOff>
        </xdr:from>
        <xdr:to>
          <xdr:col>18</xdr:col>
          <xdr:colOff>190500</xdr:colOff>
          <xdr:row>23</xdr:row>
          <xdr:rowOff>28575</xdr:rowOff>
        </xdr:to>
        <xdr:sp macro="" textlink="">
          <xdr:nvSpPr>
            <xdr:cNvPr id="14342" name="チェック 14"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95250</xdr:rowOff>
        </xdr:from>
        <xdr:to>
          <xdr:col>21</xdr:col>
          <xdr:colOff>238125</xdr:colOff>
          <xdr:row>21</xdr:row>
          <xdr:rowOff>28575</xdr:rowOff>
        </xdr:to>
        <xdr:sp macro="" textlink="">
          <xdr:nvSpPr>
            <xdr:cNvPr id="14343" name="チェック 12"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95250</xdr:rowOff>
        </xdr:from>
        <xdr:to>
          <xdr:col>21</xdr:col>
          <xdr:colOff>238125</xdr:colOff>
          <xdr:row>23</xdr:row>
          <xdr:rowOff>28575</xdr:rowOff>
        </xdr:to>
        <xdr:sp macro="" textlink="">
          <xdr:nvSpPr>
            <xdr:cNvPr id="14344" name="チェック 12"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23</xdr:row>
          <xdr:rowOff>95250</xdr:rowOff>
        </xdr:from>
        <xdr:to>
          <xdr:col>18</xdr:col>
          <xdr:colOff>238125</xdr:colOff>
          <xdr:row>25</xdr:row>
          <xdr:rowOff>28575</xdr:rowOff>
        </xdr:to>
        <xdr:sp macro="" textlink="">
          <xdr:nvSpPr>
            <xdr:cNvPr id="14345" name="チェック 12"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23</xdr:row>
          <xdr:rowOff>95250</xdr:rowOff>
        </xdr:from>
        <xdr:to>
          <xdr:col>21</xdr:col>
          <xdr:colOff>238125</xdr:colOff>
          <xdr:row>25</xdr:row>
          <xdr:rowOff>28575</xdr:rowOff>
        </xdr:to>
        <xdr:sp macro="" textlink="">
          <xdr:nvSpPr>
            <xdr:cNvPr id="14346" name="チェック 12"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95250</xdr:rowOff>
        </xdr:from>
        <xdr:to>
          <xdr:col>24</xdr:col>
          <xdr:colOff>238125</xdr:colOff>
          <xdr:row>25</xdr:row>
          <xdr:rowOff>28575</xdr:rowOff>
        </xdr:to>
        <xdr:sp macro="" textlink="">
          <xdr:nvSpPr>
            <xdr:cNvPr id="14347" name="チェック 12"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95250</xdr:rowOff>
        </xdr:from>
        <xdr:to>
          <xdr:col>6</xdr:col>
          <xdr:colOff>219075</xdr:colOff>
          <xdr:row>23</xdr:row>
          <xdr:rowOff>28575</xdr:rowOff>
        </xdr:to>
        <xdr:sp macro="" textlink="">
          <xdr:nvSpPr>
            <xdr:cNvPr id="14349" name="チェック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241300</xdr:colOff>
          <xdr:row>9</xdr:row>
          <xdr:rowOff>19050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107950</xdr:rowOff>
        </xdr:from>
        <xdr:to>
          <xdr:col>3</xdr:col>
          <xdr:colOff>190500</xdr:colOff>
          <xdr:row>13</xdr:row>
          <xdr:rowOff>19050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107950</xdr:rowOff>
        </xdr:from>
        <xdr:to>
          <xdr:col>3</xdr:col>
          <xdr:colOff>260350</xdr:colOff>
          <xdr:row>11</xdr:row>
          <xdr:rowOff>19050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114300</xdr:rowOff>
        </xdr:from>
        <xdr:to>
          <xdr:col>3</xdr:col>
          <xdr:colOff>266700</xdr:colOff>
          <xdr:row>15</xdr:row>
          <xdr:rowOff>31750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285750</xdr:colOff>
          <xdr:row>13</xdr:row>
          <xdr:rowOff>31750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107950</xdr:rowOff>
        </xdr:from>
        <xdr:to>
          <xdr:col>6</xdr:col>
          <xdr:colOff>222250</xdr:colOff>
          <xdr:row>11</xdr:row>
          <xdr:rowOff>19050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114300</xdr:rowOff>
        </xdr:from>
        <xdr:to>
          <xdr:col>3</xdr:col>
          <xdr:colOff>241300</xdr:colOff>
          <xdr:row>17</xdr:row>
          <xdr:rowOff>31750</xdr:rowOff>
        </xdr:to>
        <xdr:sp macro="" textlink="">
          <xdr:nvSpPr>
            <xdr:cNvPr id="2057" name="チェック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xdr:row>
          <xdr:rowOff>95250</xdr:rowOff>
        </xdr:from>
        <xdr:to>
          <xdr:col>6</xdr:col>
          <xdr:colOff>266700</xdr:colOff>
          <xdr:row>21</xdr:row>
          <xdr:rowOff>19050</xdr:rowOff>
        </xdr:to>
        <xdr:sp macro="" textlink="">
          <xdr:nvSpPr>
            <xdr:cNvPr id="2058" name="チェック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114300</xdr:rowOff>
        </xdr:from>
        <xdr:to>
          <xdr:col>6</xdr:col>
          <xdr:colOff>241300</xdr:colOff>
          <xdr:row>17</xdr:row>
          <xdr:rowOff>31750</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17</xdr:row>
          <xdr:rowOff>107950</xdr:rowOff>
        </xdr:from>
        <xdr:to>
          <xdr:col>6</xdr:col>
          <xdr:colOff>298450</xdr:colOff>
          <xdr:row>19</xdr:row>
          <xdr:rowOff>19050</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107950</xdr:rowOff>
        </xdr:from>
        <xdr:to>
          <xdr:col>9</xdr:col>
          <xdr:colOff>228600</xdr:colOff>
          <xdr:row>11</xdr:row>
          <xdr:rowOff>31750</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9</xdr:row>
          <xdr:rowOff>114300</xdr:rowOff>
        </xdr:from>
        <xdr:to>
          <xdr:col>12</xdr:col>
          <xdr:colOff>209550</xdr:colOff>
          <xdr:row>11</xdr:row>
          <xdr:rowOff>31750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241300</xdr:colOff>
          <xdr:row>19</xdr:row>
          <xdr:rowOff>19050</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107950</xdr:rowOff>
        </xdr:from>
        <xdr:to>
          <xdr:col>6</xdr:col>
          <xdr:colOff>209550</xdr:colOff>
          <xdr:row>23</xdr:row>
          <xdr:rowOff>19050</xdr:rowOff>
        </xdr:to>
        <xdr:sp macro="" textlink="">
          <xdr:nvSpPr>
            <xdr:cNvPr id="2068" name="チェック 6"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21</xdr:row>
          <xdr:rowOff>107950</xdr:rowOff>
        </xdr:from>
        <xdr:to>
          <xdr:col>12</xdr:col>
          <xdr:colOff>241300</xdr:colOff>
          <xdr:row>23</xdr:row>
          <xdr:rowOff>31750</xdr:rowOff>
        </xdr:to>
        <xdr:sp macro="" textlink="">
          <xdr:nvSpPr>
            <xdr:cNvPr id="2069" name="チェック 17"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95250</xdr:rowOff>
        </xdr:from>
        <xdr:to>
          <xdr:col>9</xdr:col>
          <xdr:colOff>203200</xdr:colOff>
          <xdr:row>23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114300</xdr:rowOff>
        </xdr:from>
        <xdr:to>
          <xdr:col>6</xdr:col>
          <xdr:colOff>279400</xdr:colOff>
          <xdr:row>9</xdr:row>
          <xdr:rowOff>19050</xdr:rowOff>
        </xdr:to>
        <xdr:sp macro="" textlink="">
          <xdr:nvSpPr>
            <xdr:cNvPr id="2071" name="チェック 12"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114300</xdr:rowOff>
        </xdr:from>
        <xdr:to>
          <xdr:col>6</xdr:col>
          <xdr:colOff>295275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114300</xdr:rowOff>
        </xdr:from>
        <xdr:to>
          <xdr:col>10</xdr:col>
          <xdr:colOff>295275</xdr:colOff>
          <xdr:row>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114300</xdr:rowOff>
        </xdr:from>
        <xdr:to>
          <xdr:col>10</xdr:col>
          <xdr:colOff>295275</xdr:colOff>
          <xdr:row>11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9</xdr:row>
          <xdr:rowOff>114300</xdr:rowOff>
        </xdr:from>
        <xdr:to>
          <xdr:col>13</xdr:col>
          <xdr:colOff>304800</xdr:colOff>
          <xdr:row>11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295275</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114300</xdr:rowOff>
        </xdr:from>
        <xdr:to>
          <xdr:col>10</xdr:col>
          <xdr:colOff>295275</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11</xdr:row>
          <xdr:rowOff>114300</xdr:rowOff>
        </xdr:from>
        <xdr:to>
          <xdr:col>13</xdr:col>
          <xdr:colOff>304800</xdr:colOff>
          <xdr:row>13</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13</xdr:row>
          <xdr:rowOff>114300</xdr:rowOff>
        </xdr:from>
        <xdr:to>
          <xdr:col>13</xdr:col>
          <xdr:colOff>304800</xdr:colOff>
          <xdr:row>15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15</xdr:row>
          <xdr:rowOff>107950</xdr:rowOff>
        </xdr:from>
        <xdr:to>
          <xdr:col>13</xdr:col>
          <xdr:colOff>285750</xdr:colOff>
          <xdr:row>17</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15</xdr:row>
          <xdr:rowOff>114300</xdr:rowOff>
        </xdr:from>
        <xdr:to>
          <xdr:col>10</xdr:col>
          <xdr:colOff>266700</xdr:colOff>
          <xdr:row>17</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17</xdr:row>
          <xdr:rowOff>114300</xdr:rowOff>
        </xdr:from>
        <xdr:to>
          <xdr:col>13</xdr:col>
          <xdr:colOff>266700</xdr:colOff>
          <xdr:row>19</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xdr:row>
          <xdr:rowOff>114300</xdr:rowOff>
        </xdr:from>
        <xdr:to>
          <xdr:col>16</xdr:col>
          <xdr:colOff>304800</xdr:colOff>
          <xdr:row>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7</xdr:row>
          <xdr:rowOff>114300</xdr:rowOff>
        </xdr:from>
        <xdr:to>
          <xdr:col>16</xdr:col>
          <xdr:colOff>304800</xdr:colOff>
          <xdr:row>9</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xdr:row>
          <xdr:rowOff>114300</xdr:rowOff>
        </xdr:from>
        <xdr:to>
          <xdr:col>16</xdr:col>
          <xdr:colOff>304800</xdr:colOff>
          <xdr:row>11</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11</xdr:row>
          <xdr:rowOff>114300</xdr:rowOff>
        </xdr:from>
        <xdr:to>
          <xdr:col>16</xdr:col>
          <xdr:colOff>304800</xdr:colOff>
          <xdr:row>13</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13</xdr:row>
          <xdr:rowOff>114300</xdr:rowOff>
        </xdr:from>
        <xdr:to>
          <xdr:col>16</xdr:col>
          <xdr:colOff>304800</xdr:colOff>
          <xdr:row>15</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15</xdr:row>
          <xdr:rowOff>114300</xdr:rowOff>
        </xdr:from>
        <xdr:to>
          <xdr:col>16</xdr:col>
          <xdr:colOff>304800</xdr:colOff>
          <xdr:row>17</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17</xdr:row>
          <xdr:rowOff>114300</xdr:rowOff>
        </xdr:from>
        <xdr:to>
          <xdr:col>16</xdr:col>
          <xdr:colOff>304800</xdr:colOff>
          <xdr:row>19</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19</xdr:row>
          <xdr:rowOff>114300</xdr:rowOff>
        </xdr:from>
        <xdr:to>
          <xdr:col>16</xdr:col>
          <xdr:colOff>304800</xdr:colOff>
          <xdr:row>21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21</xdr:row>
          <xdr:rowOff>114300</xdr:rowOff>
        </xdr:from>
        <xdr:to>
          <xdr:col>16</xdr:col>
          <xdr:colOff>304800</xdr:colOff>
          <xdr:row>23</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23</xdr:row>
          <xdr:rowOff>114300</xdr:rowOff>
        </xdr:from>
        <xdr:to>
          <xdr:col>16</xdr:col>
          <xdr:colOff>304800</xdr:colOff>
          <xdr:row>25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5</xdr:row>
          <xdr:rowOff>114300</xdr:rowOff>
        </xdr:from>
        <xdr:to>
          <xdr:col>19</xdr:col>
          <xdr:colOff>304800</xdr:colOff>
          <xdr:row>7</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xdr:row>
          <xdr:rowOff>114300</xdr:rowOff>
        </xdr:from>
        <xdr:to>
          <xdr:col>19</xdr:col>
          <xdr:colOff>304800</xdr:colOff>
          <xdr:row>9</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9</xdr:row>
          <xdr:rowOff>114300</xdr:rowOff>
        </xdr:from>
        <xdr:to>
          <xdr:col>19</xdr:col>
          <xdr:colOff>304800</xdr:colOff>
          <xdr:row>11</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11</xdr:row>
          <xdr:rowOff>114300</xdr:rowOff>
        </xdr:from>
        <xdr:to>
          <xdr:col>19</xdr:col>
          <xdr:colOff>304800</xdr:colOff>
          <xdr:row>13</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13</xdr:row>
          <xdr:rowOff>114300</xdr:rowOff>
        </xdr:from>
        <xdr:to>
          <xdr:col>19</xdr:col>
          <xdr:colOff>304800</xdr:colOff>
          <xdr:row>15</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15</xdr:row>
          <xdr:rowOff>114300</xdr:rowOff>
        </xdr:from>
        <xdr:to>
          <xdr:col>19</xdr:col>
          <xdr:colOff>304800</xdr:colOff>
          <xdr:row>17</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17</xdr:row>
          <xdr:rowOff>114300</xdr:rowOff>
        </xdr:from>
        <xdr:to>
          <xdr:col>19</xdr:col>
          <xdr:colOff>304800</xdr:colOff>
          <xdr:row>19</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19</xdr:row>
          <xdr:rowOff>114300</xdr:rowOff>
        </xdr:from>
        <xdr:to>
          <xdr:col>19</xdr:col>
          <xdr:colOff>304800</xdr:colOff>
          <xdr:row>21</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23</xdr:row>
          <xdr:rowOff>114300</xdr:rowOff>
        </xdr:from>
        <xdr:to>
          <xdr:col>19</xdr:col>
          <xdr:colOff>304800</xdr:colOff>
          <xdr:row>25</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29</xdr:row>
          <xdr:rowOff>114300</xdr:rowOff>
        </xdr:from>
        <xdr:to>
          <xdr:col>19</xdr:col>
          <xdr:colOff>304800</xdr:colOff>
          <xdr:row>31</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21</xdr:row>
          <xdr:rowOff>114300</xdr:rowOff>
        </xdr:from>
        <xdr:to>
          <xdr:col>19</xdr:col>
          <xdr:colOff>304800</xdr:colOff>
          <xdr:row>23</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xdr:row>
          <xdr:rowOff>114300</xdr:rowOff>
        </xdr:from>
        <xdr:to>
          <xdr:col>22</xdr:col>
          <xdr:colOff>304800</xdr:colOff>
          <xdr:row>19</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xdr:row>
          <xdr:rowOff>114300</xdr:rowOff>
        </xdr:from>
        <xdr:to>
          <xdr:col>22</xdr:col>
          <xdr:colOff>304800</xdr:colOff>
          <xdr:row>21</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xdr:row>
          <xdr:rowOff>114300</xdr:rowOff>
        </xdr:from>
        <xdr:to>
          <xdr:col>22</xdr:col>
          <xdr:colOff>266700</xdr:colOff>
          <xdr:row>15</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15</xdr:row>
          <xdr:rowOff>114300</xdr:rowOff>
        </xdr:from>
        <xdr:to>
          <xdr:col>22</xdr:col>
          <xdr:colOff>304800</xdr:colOff>
          <xdr:row>17</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21</xdr:row>
          <xdr:rowOff>114300</xdr:rowOff>
        </xdr:from>
        <xdr:to>
          <xdr:col>22</xdr:col>
          <xdr:colOff>304800</xdr:colOff>
          <xdr:row>23</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114300</xdr:rowOff>
        </xdr:from>
        <xdr:to>
          <xdr:col>16</xdr:col>
          <xdr:colOff>304800</xdr:colOff>
          <xdr:row>31</xdr:row>
          <xdr:rowOff>19050</xdr:rowOff>
        </xdr:to>
        <xdr:sp macro="" textlink="">
          <xdr:nvSpPr>
            <xdr:cNvPr id="3112" name="チェック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xdr:row>
          <xdr:rowOff>114300</xdr:rowOff>
        </xdr:from>
        <xdr:to>
          <xdr:col>16</xdr:col>
          <xdr:colOff>304800</xdr:colOff>
          <xdr:row>29</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29</xdr:row>
          <xdr:rowOff>114300</xdr:rowOff>
        </xdr:from>
        <xdr:to>
          <xdr:col>22</xdr:col>
          <xdr:colOff>304800</xdr:colOff>
          <xdr:row>31</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27</xdr:row>
          <xdr:rowOff>114300</xdr:rowOff>
        </xdr:from>
        <xdr:to>
          <xdr:col>22</xdr:col>
          <xdr:colOff>304800</xdr:colOff>
          <xdr:row>29</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31</xdr:row>
          <xdr:rowOff>107950</xdr:rowOff>
        </xdr:from>
        <xdr:to>
          <xdr:col>22</xdr:col>
          <xdr:colOff>285750</xdr:colOff>
          <xdr:row>33</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27</xdr:row>
          <xdr:rowOff>114300</xdr:rowOff>
        </xdr:from>
        <xdr:to>
          <xdr:col>25</xdr:col>
          <xdr:colOff>304800</xdr:colOff>
          <xdr:row>29</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37</xdr:row>
          <xdr:rowOff>107950</xdr:rowOff>
        </xdr:from>
        <xdr:to>
          <xdr:col>16</xdr:col>
          <xdr:colOff>257175</xdr:colOff>
          <xdr:row>39</xdr:row>
          <xdr:rowOff>9525</xdr:rowOff>
        </xdr:to>
        <xdr:sp macro="" textlink="">
          <xdr:nvSpPr>
            <xdr:cNvPr id="3118" name="チェック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37</xdr:row>
          <xdr:rowOff>114300</xdr:rowOff>
        </xdr:from>
        <xdr:to>
          <xdr:col>19</xdr:col>
          <xdr:colOff>247650</xdr:colOff>
          <xdr:row>39</xdr:row>
          <xdr:rowOff>28575</xdr:rowOff>
        </xdr:to>
        <xdr:sp macro="" textlink="">
          <xdr:nvSpPr>
            <xdr:cNvPr id="3119" name="チェック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37</xdr:row>
          <xdr:rowOff>107950</xdr:rowOff>
        </xdr:from>
        <xdr:to>
          <xdr:col>22</xdr:col>
          <xdr:colOff>276225</xdr:colOff>
          <xdr:row>39</xdr:row>
          <xdr:rowOff>19050</xdr:rowOff>
        </xdr:to>
        <xdr:sp macro="" textlink="">
          <xdr:nvSpPr>
            <xdr:cNvPr id="3120" name="チェック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39</xdr:row>
          <xdr:rowOff>107950</xdr:rowOff>
        </xdr:from>
        <xdr:to>
          <xdr:col>22</xdr:col>
          <xdr:colOff>276225</xdr:colOff>
          <xdr:row>41</xdr:row>
          <xdr:rowOff>19050</xdr:rowOff>
        </xdr:to>
        <xdr:sp macro="" textlink="">
          <xdr:nvSpPr>
            <xdr:cNvPr id="3121" name="チェック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107950</xdr:colOff>
          <xdr:row>37</xdr:row>
          <xdr:rowOff>107950</xdr:rowOff>
        </xdr:from>
        <xdr:to>
          <xdr:col>25</xdr:col>
          <xdr:colOff>238125</xdr:colOff>
          <xdr:row>39</xdr:row>
          <xdr:rowOff>19050</xdr:rowOff>
        </xdr:to>
        <xdr:sp macro="" textlink="">
          <xdr:nvSpPr>
            <xdr:cNvPr id="3122" name="チェック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114300</xdr:rowOff>
        </xdr:from>
        <xdr:to>
          <xdr:col>3</xdr:col>
          <xdr:colOff>304800</xdr:colOff>
          <xdr:row>7</xdr:row>
          <xdr:rowOff>9525</xdr:rowOff>
        </xdr:to>
        <xdr:sp macro="" textlink="">
          <xdr:nvSpPr>
            <xdr:cNvPr id="3124" name="チェック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xdr:row>
          <xdr:rowOff>114300</xdr:rowOff>
        </xdr:from>
        <xdr:to>
          <xdr:col>6</xdr:col>
          <xdr:colOff>304800</xdr:colOff>
          <xdr:row>7</xdr:row>
          <xdr:rowOff>9525</xdr:rowOff>
        </xdr:to>
        <xdr:sp macro="" textlink="">
          <xdr:nvSpPr>
            <xdr:cNvPr id="3125" name="チェック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31</xdr:row>
          <xdr:rowOff>114300</xdr:rowOff>
        </xdr:from>
        <xdr:to>
          <xdr:col>19</xdr:col>
          <xdr:colOff>304800</xdr:colOff>
          <xdr:row>33</xdr:row>
          <xdr:rowOff>19050</xdr:rowOff>
        </xdr:to>
        <xdr:sp macro="" textlink="">
          <xdr:nvSpPr>
            <xdr:cNvPr id="3126" name="チェック 40"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33</xdr:row>
          <xdr:rowOff>114300</xdr:rowOff>
        </xdr:from>
        <xdr:to>
          <xdr:col>19</xdr:col>
          <xdr:colOff>304800</xdr:colOff>
          <xdr:row>35</xdr:row>
          <xdr:rowOff>19050</xdr:rowOff>
        </xdr:to>
        <xdr:sp macro="" textlink="">
          <xdr:nvSpPr>
            <xdr:cNvPr id="3127" name="チェック 40"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39</xdr:row>
          <xdr:rowOff>107950</xdr:rowOff>
        </xdr:from>
        <xdr:to>
          <xdr:col>25</xdr:col>
          <xdr:colOff>257175</xdr:colOff>
          <xdr:row>41</xdr:row>
          <xdr:rowOff>19050</xdr:rowOff>
        </xdr:to>
        <xdr:sp macro="" textlink="">
          <xdr:nvSpPr>
            <xdr:cNvPr id="3128" name="チェック 49"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5</xdr:row>
          <xdr:rowOff>107950</xdr:rowOff>
        </xdr:from>
        <xdr:to>
          <xdr:col>3</xdr:col>
          <xdr:colOff>184150</xdr:colOff>
          <xdr:row>7</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203200</xdr:colOff>
          <xdr:row>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107950</xdr:rowOff>
        </xdr:from>
        <xdr:to>
          <xdr:col>6</xdr:col>
          <xdr:colOff>171450</xdr:colOff>
          <xdr:row>9</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107950</xdr:rowOff>
        </xdr:from>
        <xdr:to>
          <xdr:col>9</xdr:col>
          <xdr:colOff>184150</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5</xdr:row>
          <xdr:rowOff>107950</xdr:rowOff>
        </xdr:from>
        <xdr:to>
          <xdr:col>9</xdr:col>
          <xdr:colOff>203200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xdr:row>
          <xdr:rowOff>107950</xdr:rowOff>
        </xdr:from>
        <xdr:to>
          <xdr:col>12</xdr:col>
          <xdr:colOff>203200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107950</xdr:rowOff>
        </xdr:from>
        <xdr:to>
          <xdr:col>9</xdr:col>
          <xdr:colOff>203200</xdr:colOff>
          <xdr:row>11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9</xdr:row>
          <xdr:rowOff>107950</xdr:rowOff>
        </xdr:from>
        <xdr:to>
          <xdr:col>12</xdr:col>
          <xdr:colOff>203200</xdr:colOff>
          <xdr:row>11</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11</xdr:row>
          <xdr:rowOff>107950</xdr:rowOff>
        </xdr:from>
        <xdr:to>
          <xdr:col>15</xdr:col>
          <xdr:colOff>203200</xdr:colOff>
          <xdr:row>13</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15</xdr:row>
          <xdr:rowOff>107950</xdr:rowOff>
        </xdr:from>
        <xdr:to>
          <xdr:col>24</xdr:col>
          <xdr:colOff>203200</xdr:colOff>
          <xdr:row>17</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17</xdr:row>
          <xdr:rowOff>107950</xdr:rowOff>
        </xdr:from>
        <xdr:to>
          <xdr:col>24</xdr:col>
          <xdr:colOff>203200</xdr:colOff>
          <xdr:row>19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13</xdr:row>
          <xdr:rowOff>107950</xdr:rowOff>
        </xdr:from>
        <xdr:to>
          <xdr:col>12</xdr:col>
          <xdr:colOff>50800</xdr:colOff>
          <xdr:row>15</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107950</xdr:rowOff>
        </xdr:from>
        <xdr:to>
          <xdr:col>12</xdr:col>
          <xdr:colOff>203200</xdr:colOff>
          <xdr:row>21</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107950</xdr:rowOff>
        </xdr:from>
        <xdr:to>
          <xdr:col>15</xdr:col>
          <xdr:colOff>203200</xdr:colOff>
          <xdr:row>21</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203200</xdr:colOff>
          <xdr:row>19</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107950</xdr:rowOff>
        </xdr:from>
        <xdr:to>
          <xdr:col>21</xdr:col>
          <xdr:colOff>203200</xdr:colOff>
          <xdr:row>21</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107950</xdr:rowOff>
        </xdr:from>
        <xdr:to>
          <xdr:col>21</xdr:col>
          <xdr:colOff>203200</xdr:colOff>
          <xdr:row>23</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12700</xdr:colOff>
          <xdr:row>9</xdr:row>
          <xdr:rowOff>107950</xdr:rowOff>
        </xdr:from>
        <xdr:to>
          <xdr:col>21</xdr:col>
          <xdr:colOff>203200</xdr:colOff>
          <xdr:row>11</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107950</xdr:rowOff>
        </xdr:from>
        <xdr:to>
          <xdr:col>24</xdr:col>
          <xdr:colOff>203200</xdr:colOff>
          <xdr:row>11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9</xdr:row>
          <xdr:rowOff>107950</xdr:rowOff>
        </xdr:from>
        <xdr:to>
          <xdr:col>15</xdr:col>
          <xdr:colOff>203200</xdr:colOff>
          <xdr:row>11</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11</xdr:row>
          <xdr:rowOff>107950</xdr:rowOff>
        </xdr:from>
        <xdr:to>
          <xdr:col>24</xdr:col>
          <xdr:colOff>203200</xdr:colOff>
          <xdr:row>13</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13</xdr:row>
          <xdr:rowOff>107950</xdr:rowOff>
        </xdr:from>
        <xdr:to>
          <xdr:col>21</xdr:col>
          <xdr:colOff>203200</xdr:colOff>
          <xdr:row>15</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107950</xdr:rowOff>
        </xdr:from>
        <xdr:to>
          <xdr:col>24</xdr:col>
          <xdr:colOff>203200</xdr:colOff>
          <xdr:row>15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15</xdr:row>
          <xdr:rowOff>107950</xdr:rowOff>
        </xdr:from>
        <xdr:to>
          <xdr:col>12</xdr:col>
          <xdr:colOff>203200</xdr:colOff>
          <xdr:row>17</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15</xdr:row>
          <xdr:rowOff>107950</xdr:rowOff>
        </xdr:from>
        <xdr:to>
          <xdr:col>15</xdr:col>
          <xdr:colOff>203200</xdr:colOff>
          <xdr:row>17</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107950</xdr:rowOff>
        </xdr:from>
        <xdr:to>
          <xdr:col>12</xdr:col>
          <xdr:colOff>50800</xdr:colOff>
          <xdr:row>21</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9525</xdr:colOff>
      <xdr:row>24</xdr:row>
      <xdr:rowOff>223838</xdr:rowOff>
    </xdr:from>
    <xdr:to>
      <xdr:col>3</xdr:col>
      <xdr:colOff>190500</xdr:colOff>
      <xdr:row>33</xdr:row>
      <xdr:rowOff>182792</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24</xdr:row>
      <xdr:rowOff>238124</xdr:rowOff>
    </xdr:from>
    <xdr:to>
      <xdr:col>8</xdr:col>
      <xdr:colOff>181800</xdr:colOff>
      <xdr:row>33</xdr:row>
      <xdr:rowOff>197399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285750</xdr:colOff>
      <xdr:row>26</xdr:row>
      <xdr:rowOff>66675</xdr:rowOff>
    </xdr:from>
    <xdr:ext cx="1047750" cy="95051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590800" y="5000625"/>
          <a:ext cx="1047750" cy="950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dist"/>
          <a:r>
            <a:rPr kumimoji="1" lang="ja-JP" altLang="en-US" sz="1000"/>
            <a:t>図中青線は，その学期の標準的な到達度を意味する．</a:t>
          </a:r>
        </a:p>
      </xdr:txBody>
    </xdr:sp>
    <xdr:clientData/>
  </xdr:oneCellAnchor>
  <xdr:oneCellAnchor>
    <xdr:from>
      <xdr:col>6</xdr:col>
      <xdr:colOff>198437</xdr:colOff>
      <xdr:row>24</xdr:row>
      <xdr:rowOff>190500</xdr:rowOff>
    </xdr:from>
    <xdr:ext cx="492443" cy="264047"/>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616572" y="4850423"/>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自律性</a:t>
          </a:r>
        </a:p>
      </xdr:txBody>
    </xdr:sp>
    <xdr:clientData/>
  </xdr:oneCellAnchor>
  <xdr:oneCellAnchor>
    <xdr:from>
      <xdr:col>7</xdr:col>
      <xdr:colOff>349250</xdr:colOff>
      <xdr:row>26</xdr:row>
      <xdr:rowOff>134937</xdr:rowOff>
    </xdr:from>
    <xdr:ext cx="492443" cy="264047"/>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413375" y="5080000"/>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社会性</a:t>
          </a:r>
        </a:p>
      </xdr:txBody>
    </xdr:sp>
    <xdr:clientData/>
  </xdr:oneCellAnchor>
  <xdr:oneCellAnchor>
    <xdr:from>
      <xdr:col>7</xdr:col>
      <xdr:colOff>454024</xdr:colOff>
      <xdr:row>29</xdr:row>
      <xdr:rowOff>80962</xdr:rowOff>
    </xdr:from>
    <xdr:ext cx="492443" cy="4357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518149" y="5740400"/>
          <a:ext cx="492443"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地域・</a:t>
          </a:r>
          <a:endParaRPr kumimoji="1" lang="en-US" altLang="ja-JP" sz="800"/>
        </a:p>
        <a:p>
          <a:r>
            <a:rPr kumimoji="1" lang="ja-JP" altLang="en-US" sz="800"/>
            <a:t>国際性</a:t>
          </a:r>
        </a:p>
      </xdr:txBody>
    </xdr:sp>
    <xdr:clientData/>
  </xdr:oneCellAnchor>
  <xdr:oneCellAnchor>
    <xdr:from>
      <xdr:col>6</xdr:col>
      <xdr:colOff>508000</xdr:colOff>
      <xdr:row>32</xdr:row>
      <xdr:rowOff>134938</xdr:rowOff>
    </xdr:from>
    <xdr:ext cx="1107996" cy="26404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889500" y="6508751"/>
          <a:ext cx="1107996"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コミュニケーション</a:t>
          </a:r>
        </a:p>
      </xdr:txBody>
    </xdr:sp>
    <xdr:clientData/>
  </xdr:oneCellAnchor>
  <xdr:oneCellAnchor>
    <xdr:from>
      <xdr:col>5</xdr:col>
      <xdr:colOff>396875</xdr:colOff>
      <xdr:row>32</xdr:row>
      <xdr:rowOff>158750</xdr:rowOff>
    </xdr:from>
    <xdr:ext cx="646331" cy="264047"/>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4095750" y="6532563"/>
          <a:ext cx="646331"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情報ﾘﾃﾗｼｰ</a:t>
          </a:r>
        </a:p>
      </xdr:txBody>
    </xdr:sp>
    <xdr:clientData/>
  </xdr:oneCellAnchor>
  <xdr:oneCellAnchor>
    <xdr:from>
      <xdr:col>4</xdr:col>
      <xdr:colOff>635000</xdr:colOff>
      <xdr:row>29</xdr:row>
      <xdr:rowOff>95250</xdr:rowOff>
    </xdr:from>
    <xdr:ext cx="595035" cy="435760"/>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3619500" y="5754688"/>
          <a:ext cx="595035"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問題解決</a:t>
          </a:r>
          <a:endParaRPr kumimoji="1" lang="en-US" altLang="ja-JP" sz="800"/>
        </a:p>
        <a:p>
          <a:r>
            <a:rPr kumimoji="1" lang="ja-JP" altLang="en-US" sz="800"/>
            <a:t>能力</a:t>
          </a:r>
        </a:p>
      </xdr:txBody>
    </xdr:sp>
    <xdr:clientData/>
  </xdr:oneCellAnchor>
  <xdr:oneCellAnchor>
    <xdr:from>
      <xdr:col>5</xdr:col>
      <xdr:colOff>47625</xdr:colOff>
      <xdr:row>26</xdr:row>
      <xdr:rowOff>142875</xdr:rowOff>
    </xdr:from>
    <xdr:ext cx="492443" cy="264047"/>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3746500" y="5087938"/>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専門性</a:t>
          </a:r>
        </a:p>
      </xdr:txBody>
    </xdr:sp>
    <xdr:clientData/>
  </xdr:oneCellAnchor>
  <xdr:oneCellAnchor>
    <xdr:from>
      <xdr:col>5</xdr:col>
      <xdr:colOff>312025</xdr:colOff>
      <xdr:row>2</xdr:row>
      <xdr:rowOff>49267</xdr:rowOff>
    </xdr:from>
    <xdr:ext cx="352661" cy="183384"/>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4039913" y="328448"/>
          <a:ext cx="352661" cy="1833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氏名：</a:t>
          </a:r>
        </a:p>
      </xdr:txBody>
    </xdr:sp>
    <xdr:clientData/>
  </xdr:oneCellAnchor>
  <xdr:oneCellAnchor>
    <xdr:from>
      <xdr:col>8</xdr:col>
      <xdr:colOff>361288</xdr:colOff>
      <xdr:row>46</xdr:row>
      <xdr:rowOff>197067</xdr:rowOff>
    </xdr:from>
    <xdr:ext cx="325730" cy="328423"/>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6158400" y="10247584"/>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5</xdr:col>
      <xdr:colOff>276225</xdr:colOff>
      <xdr:row>9</xdr:row>
      <xdr:rowOff>9525</xdr:rowOff>
    </xdr:from>
    <xdr:to>
      <xdr:col>5</xdr:col>
      <xdr:colOff>321944</xdr:colOff>
      <xdr:row>13</xdr:row>
      <xdr:rowOff>0</xdr:rowOff>
    </xdr:to>
    <xdr:sp macro="" textlink="">
      <xdr:nvSpPr>
        <xdr:cNvPr id="2" name="右大かっこ 1">
          <a:extLst>
            <a:ext uri="{FF2B5EF4-FFF2-40B4-BE49-F238E27FC236}">
              <a16:creationId xmlns:a16="http://schemas.microsoft.com/office/drawing/2014/main" id="{00000000-0008-0000-0800-000002000000}"/>
            </a:ext>
          </a:extLst>
        </xdr:cNvPr>
        <xdr:cNvSpPr/>
      </xdr:nvSpPr>
      <xdr:spPr>
        <a:xfrm>
          <a:off x="3009900" y="1914525"/>
          <a:ext cx="45719" cy="942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97630</xdr:colOff>
      <xdr:row>5</xdr:row>
      <xdr:rowOff>9525</xdr:rowOff>
    </xdr:from>
    <xdr:to>
      <xdr:col>8</xdr:col>
      <xdr:colOff>143349</xdr:colOff>
      <xdr:row>12</xdr:row>
      <xdr:rowOff>228600</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4431505" y="1200150"/>
          <a:ext cx="45719" cy="18859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299560</xdr:colOff>
      <xdr:row>31</xdr:row>
      <xdr:rowOff>9525</xdr:rowOff>
    </xdr:from>
    <xdr:to>
      <xdr:col>5</xdr:col>
      <xdr:colOff>345279</xdr:colOff>
      <xdr:row>32</xdr:row>
      <xdr:rowOff>228600</xdr:rowOff>
    </xdr:to>
    <xdr:sp macro="" textlink="">
      <xdr:nvSpPr>
        <xdr:cNvPr id="4" name="右大かっこ 3">
          <a:extLst>
            <a:ext uri="{FF2B5EF4-FFF2-40B4-BE49-F238E27FC236}">
              <a16:creationId xmlns:a16="http://schemas.microsoft.com/office/drawing/2014/main" id="{00000000-0008-0000-0800-000004000000}"/>
            </a:ext>
          </a:extLst>
        </xdr:cNvPr>
        <xdr:cNvSpPr/>
      </xdr:nvSpPr>
      <xdr:spPr>
        <a:xfrm>
          <a:off x="3037998" y="7177088"/>
          <a:ext cx="45719" cy="457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59531</xdr:colOff>
      <xdr:row>31</xdr:row>
      <xdr:rowOff>2382</xdr:rowOff>
    </xdr:from>
    <xdr:to>
      <xdr:col>8</xdr:col>
      <xdr:colOff>105250</xdr:colOff>
      <xdr:row>34</xdr:row>
      <xdr:rowOff>2381</xdr:rowOff>
    </xdr:to>
    <xdr:sp macro="" textlink="">
      <xdr:nvSpPr>
        <xdr:cNvPr id="5" name="右大かっこ 4">
          <a:extLst>
            <a:ext uri="{FF2B5EF4-FFF2-40B4-BE49-F238E27FC236}">
              <a16:creationId xmlns:a16="http://schemas.microsoft.com/office/drawing/2014/main" id="{00000000-0008-0000-0800-000005000000}"/>
            </a:ext>
          </a:extLst>
        </xdr:cNvPr>
        <xdr:cNvSpPr/>
      </xdr:nvSpPr>
      <xdr:spPr>
        <a:xfrm>
          <a:off x="4393406" y="7169945"/>
          <a:ext cx="45719" cy="71437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59532</xdr:colOff>
      <xdr:row>16</xdr:row>
      <xdr:rowOff>0</xdr:rowOff>
    </xdr:from>
    <xdr:to>
      <xdr:col>8</xdr:col>
      <xdr:colOff>138586</xdr:colOff>
      <xdr:row>19</xdr:row>
      <xdr:rowOff>0</xdr:rowOff>
    </xdr:to>
    <xdr:sp macro="" textlink="">
      <xdr:nvSpPr>
        <xdr:cNvPr id="6" name="右大かっこ 5">
          <a:extLst>
            <a:ext uri="{FF2B5EF4-FFF2-40B4-BE49-F238E27FC236}">
              <a16:creationId xmlns:a16="http://schemas.microsoft.com/office/drawing/2014/main" id="{00000000-0008-0000-0800-000006000000}"/>
            </a:ext>
          </a:extLst>
        </xdr:cNvPr>
        <xdr:cNvSpPr/>
      </xdr:nvSpPr>
      <xdr:spPr>
        <a:xfrm>
          <a:off x="4393407" y="3810000"/>
          <a:ext cx="79054" cy="714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142874</xdr:colOff>
      <xdr:row>4</xdr:row>
      <xdr:rowOff>119062</xdr:rowOff>
    </xdr:from>
    <xdr:to>
      <xdr:col>8</xdr:col>
      <xdr:colOff>178594</xdr:colOff>
      <xdr:row>4</xdr:row>
      <xdr:rowOff>119062</xdr:rowOff>
    </xdr:to>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a:off x="2881312" y="10715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140493</xdr:colOff>
      <xdr:row>14</xdr:row>
      <xdr:rowOff>128587</xdr:rowOff>
    </xdr:from>
    <xdr:to>
      <xdr:col>8</xdr:col>
      <xdr:colOff>176213</xdr:colOff>
      <xdr:row>14</xdr:row>
      <xdr:rowOff>128587</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a:off x="2878931" y="346233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66674</xdr:colOff>
      <xdr:row>21</xdr:row>
      <xdr:rowOff>102393</xdr:rowOff>
    </xdr:from>
    <xdr:to>
      <xdr:col>8</xdr:col>
      <xdr:colOff>102394</xdr:colOff>
      <xdr:row>21</xdr:row>
      <xdr:rowOff>102393</xdr:rowOff>
    </xdr:to>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a:off x="2805112" y="49958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123824</xdr:colOff>
      <xdr:row>27</xdr:row>
      <xdr:rowOff>123824</xdr:rowOff>
    </xdr:from>
    <xdr:to>
      <xdr:col>8</xdr:col>
      <xdr:colOff>159544</xdr:colOff>
      <xdr:row>27</xdr:row>
      <xdr:rowOff>123824</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a:off x="2862262" y="633888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121443</xdr:colOff>
      <xdr:row>28</xdr:row>
      <xdr:rowOff>121443</xdr:rowOff>
    </xdr:from>
    <xdr:to>
      <xdr:col>8</xdr:col>
      <xdr:colOff>157163</xdr:colOff>
      <xdr:row>28</xdr:row>
      <xdr:rowOff>121443</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2859881" y="6574631"/>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119062</xdr:colOff>
      <xdr:row>29</xdr:row>
      <xdr:rowOff>119062</xdr:rowOff>
    </xdr:from>
    <xdr:to>
      <xdr:col>8</xdr:col>
      <xdr:colOff>154782</xdr:colOff>
      <xdr:row>29</xdr:row>
      <xdr:rowOff>119062</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2857500" y="6810375"/>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7"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 Type="http://schemas.openxmlformats.org/officeDocument/2006/relationships/ctrlProp" Target="../ctrlProps/ctrlProp31.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8" Type="http://schemas.openxmlformats.org/officeDocument/2006/relationships/ctrlProp" Target="../ctrlProps/ctrlProp34.xml"/><Relationship Id="rId51" Type="http://schemas.openxmlformats.org/officeDocument/2006/relationships/ctrlProp" Target="../ctrlProps/ctrlProp77.xml"/><Relationship Id="rId3" Type="http://schemas.openxmlformats.org/officeDocument/2006/relationships/vmlDrawing" Target="../drawings/vmlDrawing3.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3" Type="http://schemas.openxmlformats.org/officeDocument/2006/relationships/vmlDrawing" Target="../drawings/vmlDrawing4.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95.xml"/><Relationship Id="rId20"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06.xml"/><Relationship Id="rId5" Type="http://schemas.openxmlformats.org/officeDocument/2006/relationships/ctrlProp" Target="../ctrlProps/ctrlProp105.xml"/><Relationship Id="rId4" Type="http://schemas.openxmlformats.org/officeDocument/2006/relationships/ctrlProp" Target="../ctrlProps/ctrlProp10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6.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4"/>
  <sheetViews>
    <sheetView showGridLines="0" tabSelected="1" topLeftCell="A11" workbookViewId="0">
      <selection activeCell="B6" sqref="B6:J7"/>
    </sheetView>
  </sheetViews>
  <sheetFormatPr defaultColWidth="8.58203125" defaultRowHeight="18" x14ac:dyDescent="0.55000000000000004"/>
  <cols>
    <col min="1" max="1" width="4.08203125" style="242" customWidth="1"/>
    <col min="2" max="10" width="8.58203125" style="242"/>
    <col min="11" max="11" width="2.75" style="242" customWidth="1"/>
    <col min="12" max="16384" width="8.58203125" style="242"/>
  </cols>
  <sheetData>
    <row r="1" spans="2:10" ht="18.75" customHeight="1" x14ac:dyDescent="0.55000000000000004">
      <c r="B1" s="345" t="s">
        <v>322</v>
      </c>
      <c r="C1" s="346"/>
      <c r="D1" s="346"/>
      <c r="E1" s="346"/>
      <c r="F1" s="346"/>
      <c r="G1" s="346"/>
      <c r="H1" s="346"/>
      <c r="I1" s="346"/>
      <c r="J1" s="347"/>
    </row>
    <row r="2" spans="2:10" x14ac:dyDescent="0.55000000000000004">
      <c r="B2" s="348"/>
      <c r="C2" s="349"/>
      <c r="D2" s="349"/>
      <c r="E2" s="349"/>
      <c r="F2" s="349"/>
      <c r="G2" s="349"/>
      <c r="H2" s="349"/>
      <c r="I2" s="349"/>
      <c r="J2" s="350"/>
    </row>
    <row r="3" spans="2:10" x14ac:dyDescent="0.55000000000000004">
      <c r="B3" s="351"/>
      <c r="C3" s="352"/>
      <c r="D3" s="352"/>
      <c r="E3" s="352"/>
      <c r="F3" s="352"/>
      <c r="G3" s="352"/>
      <c r="H3" s="352"/>
      <c r="I3" s="352"/>
      <c r="J3" s="353"/>
    </row>
    <row r="4" spans="2:10" ht="12" customHeight="1" x14ac:dyDescent="0.55000000000000004">
      <c r="B4" s="264"/>
      <c r="C4" s="264"/>
      <c r="D4" s="264"/>
      <c r="E4" s="264"/>
      <c r="F4" s="264"/>
      <c r="G4" s="264"/>
      <c r="H4" s="264"/>
      <c r="I4" s="264"/>
      <c r="J4" s="264"/>
    </row>
    <row r="5" spans="2:10" ht="18.75" customHeight="1" x14ac:dyDescent="0.55000000000000004">
      <c r="B5" s="354" t="s">
        <v>309</v>
      </c>
      <c r="C5" s="354"/>
      <c r="D5" s="354"/>
      <c r="E5" s="264"/>
      <c r="F5" s="264"/>
      <c r="G5" s="264"/>
      <c r="H5" s="264"/>
      <c r="I5" s="264"/>
      <c r="J5" s="264"/>
    </row>
    <row r="6" spans="2:10" x14ac:dyDescent="0.55000000000000004">
      <c r="B6" s="355" t="s">
        <v>311</v>
      </c>
      <c r="C6" s="356"/>
      <c r="D6" s="356"/>
      <c r="E6" s="356"/>
      <c r="F6" s="356"/>
      <c r="G6" s="356"/>
      <c r="H6" s="356"/>
      <c r="I6" s="356"/>
      <c r="J6" s="356"/>
    </row>
    <row r="7" spans="2:10" x14ac:dyDescent="0.55000000000000004">
      <c r="B7" s="356"/>
      <c r="C7" s="356"/>
      <c r="D7" s="356"/>
      <c r="E7" s="356"/>
      <c r="F7" s="356"/>
      <c r="G7" s="356"/>
      <c r="H7" s="356"/>
      <c r="I7" s="356"/>
      <c r="J7" s="356"/>
    </row>
    <row r="8" spans="2:10" x14ac:dyDescent="0.55000000000000004">
      <c r="B8" s="242" t="s">
        <v>310</v>
      </c>
    </row>
    <row r="9" spans="2:10" ht="17.25" customHeight="1" x14ac:dyDescent="0.55000000000000004">
      <c r="B9" s="355" t="s">
        <v>317</v>
      </c>
      <c r="C9" s="355"/>
      <c r="D9" s="355"/>
      <c r="E9" s="355"/>
      <c r="F9" s="355"/>
      <c r="G9" s="355"/>
      <c r="H9" s="355"/>
      <c r="I9" s="355"/>
      <c r="J9" s="355"/>
    </row>
    <row r="10" spans="2:10" ht="17.25" customHeight="1" x14ac:dyDescent="0.55000000000000004">
      <c r="B10" s="355"/>
      <c r="C10" s="355"/>
      <c r="D10" s="355"/>
      <c r="E10" s="355"/>
      <c r="F10" s="355"/>
      <c r="G10" s="355"/>
      <c r="H10" s="355"/>
      <c r="I10" s="355"/>
      <c r="J10" s="355"/>
    </row>
    <row r="11" spans="2:10" ht="17.25" customHeight="1" x14ac:dyDescent="0.55000000000000004">
      <c r="B11" s="355"/>
      <c r="C11" s="355"/>
      <c r="D11" s="355"/>
      <c r="E11" s="355"/>
      <c r="F11" s="355"/>
      <c r="G11" s="355"/>
      <c r="H11" s="355"/>
      <c r="I11" s="355"/>
      <c r="J11" s="355"/>
    </row>
    <row r="12" spans="2:10" ht="17.25" customHeight="1" x14ac:dyDescent="0.55000000000000004">
      <c r="B12" s="355"/>
      <c r="C12" s="355"/>
      <c r="D12" s="355"/>
      <c r="E12" s="355"/>
      <c r="F12" s="355"/>
      <c r="G12" s="355"/>
      <c r="H12" s="355"/>
      <c r="I12" s="355"/>
      <c r="J12" s="355"/>
    </row>
    <row r="13" spans="2:10" ht="17.25" customHeight="1" x14ac:dyDescent="0.55000000000000004">
      <c r="B13" s="355"/>
      <c r="C13" s="355"/>
      <c r="D13" s="355"/>
      <c r="E13" s="355"/>
      <c r="F13" s="355"/>
      <c r="G13" s="355"/>
      <c r="H13" s="355"/>
      <c r="I13" s="355"/>
      <c r="J13" s="355"/>
    </row>
    <row r="14" spans="2:10" ht="17.25" customHeight="1" x14ac:dyDescent="0.55000000000000004">
      <c r="B14" s="355"/>
      <c r="C14" s="355"/>
      <c r="D14" s="355"/>
      <c r="E14" s="355"/>
      <c r="F14" s="355"/>
      <c r="G14" s="355"/>
      <c r="H14" s="355"/>
      <c r="I14" s="355"/>
      <c r="J14" s="355"/>
    </row>
    <row r="15" spans="2:10" x14ac:dyDescent="0.55000000000000004">
      <c r="B15" s="265" t="s">
        <v>313</v>
      </c>
      <c r="C15" s="264"/>
      <c r="D15" s="264"/>
      <c r="E15" s="264"/>
      <c r="F15" s="264"/>
      <c r="G15" s="264"/>
      <c r="H15" s="264"/>
      <c r="I15" s="264"/>
      <c r="J15" s="264"/>
    </row>
    <row r="16" spans="2:10" ht="17.25" customHeight="1" x14ac:dyDescent="0.55000000000000004">
      <c r="B16" s="344" t="s">
        <v>341</v>
      </c>
      <c r="C16" s="344"/>
      <c r="D16" s="344"/>
      <c r="E16" s="344"/>
      <c r="F16" s="344"/>
      <c r="G16" s="344"/>
      <c r="H16" s="344"/>
      <c r="I16" s="344"/>
      <c r="J16" s="344"/>
    </row>
    <row r="17" spans="2:10" ht="17.25" customHeight="1" x14ac:dyDescent="0.55000000000000004">
      <c r="B17" s="344"/>
      <c r="C17" s="344"/>
      <c r="D17" s="344"/>
      <c r="E17" s="344"/>
      <c r="F17" s="344"/>
      <c r="G17" s="344"/>
      <c r="H17" s="344"/>
      <c r="I17" s="344"/>
      <c r="J17" s="344"/>
    </row>
    <row r="18" spans="2:10" ht="17.25" customHeight="1" x14ac:dyDescent="0.55000000000000004">
      <c r="B18" s="344"/>
      <c r="C18" s="344"/>
      <c r="D18" s="344"/>
      <c r="E18" s="344"/>
      <c r="F18" s="344"/>
      <c r="G18" s="344"/>
      <c r="H18" s="344"/>
      <c r="I18" s="344"/>
      <c r="J18" s="344"/>
    </row>
    <row r="19" spans="2:10" ht="17.25" customHeight="1" x14ac:dyDescent="0.55000000000000004">
      <c r="B19" s="344"/>
      <c r="C19" s="344"/>
      <c r="D19" s="344"/>
      <c r="E19" s="344"/>
      <c r="F19" s="344"/>
      <c r="G19" s="344"/>
      <c r="H19" s="344"/>
      <c r="I19" s="344"/>
      <c r="J19" s="344"/>
    </row>
    <row r="20" spans="2:10" ht="17.25" customHeight="1" x14ac:dyDescent="0.55000000000000004">
      <c r="B20" s="344" t="s">
        <v>314</v>
      </c>
      <c r="C20" s="344"/>
      <c r="D20" s="344"/>
      <c r="E20" s="344"/>
      <c r="F20" s="344"/>
      <c r="G20" s="344"/>
      <c r="H20" s="344"/>
      <c r="I20" s="344"/>
      <c r="J20" s="344"/>
    </row>
    <row r="21" spans="2:10" ht="17.25" customHeight="1" x14ac:dyDescent="0.55000000000000004">
      <c r="B21" s="344"/>
      <c r="C21" s="344"/>
      <c r="D21" s="344"/>
      <c r="E21" s="344"/>
      <c r="F21" s="344"/>
      <c r="G21" s="344"/>
      <c r="H21" s="344"/>
      <c r="I21" s="344"/>
      <c r="J21" s="344"/>
    </row>
    <row r="22" spans="2:10" ht="17.25" customHeight="1" x14ac:dyDescent="0.55000000000000004">
      <c r="B22" s="344"/>
      <c r="C22" s="344"/>
      <c r="D22" s="344"/>
      <c r="E22" s="344"/>
      <c r="F22" s="344"/>
      <c r="G22" s="344"/>
      <c r="H22" s="344"/>
      <c r="I22" s="344"/>
      <c r="J22" s="344"/>
    </row>
    <row r="23" spans="2:10" ht="17.25" customHeight="1" x14ac:dyDescent="0.55000000000000004">
      <c r="B23" s="344"/>
      <c r="C23" s="344"/>
      <c r="D23" s="344"/>
      <c r="E23" s="344"/>
      <c r="F23" s="344"/>
      <c r="G23" s="344"/>
      <c r="H23" s="344"/>
      <c r="I23" s="344"/>
      <c r="J23" s="344"/>
    </row>
    <row r="24" spans="2:10" ht="16.5" customHeight="1" x14ac:dyDescent="0.55000000000000004">
      <c r="B24" s="344" t="s">
        <v>340</v>
      </c>
      <c r="C24" s="344"/>
      <c r="D24" s="344"/>
      <c r="E24" s="344"/>
      <c r="F24" s="344"/>
      <c r="G24" s="344"/>
      <c r="H24" s="344"/>
      <c r="I24" s="344"/>
      <c r="J24" s="344"/>
    </row>
    <row r="25" spans="2:10" ht="16.5" customHeight="1" x14ac:dyDescent="0.55000000000000004">
      <c r="B25" s="344"/>
      <c r="C25" s="344"/>
      <c r="D25" s="344"/>
      <c r="E25" s="344"/>
      <c r="F25" s="344"/>
      <c r="G25" s="344"/>
      <c r="H25" s="344"/>
      <c r="I25" s="344"/>
      <c r="J25" s="344"/>
    </row>
    <row r="26" spans="2:10" ht="16.5" customHeight="1" x14ac:dyDescent="0.55000000000000004">
      <c r="B26" s="344"/>
      <c r="C26" s="344"/>
      <c r="D26" s="344"/>
      <c r="E26" s="344"/>
      <c r="F26" s="344"/>
      <c r="G26" s="344"/>
      <c r="H26" s="344"/>
      <c r="I26" s="344"/>
      <c r="J26" s="344"/>
    </row>
    <row r="27" spans="2:10" ht="16.5" customHeight="1" x14ac:dyDescent="0.55000000000000004">
      <c r="B27" s="344"/>
      <c r="C27" s="344"/>
      <c r="D27" s="344"/>
      <c r="E27" s="344"/>
      <c r="F27" s="344"/>
      <c r="G27" s="344"/>
      <c r="H27" s="344"/>
      <c r="I27" s="344"/>
      <c r="J27" s="344"/>
    </row>
    <row r="28" spans="2:10" ht="18.75" customHeight="1" x14ac:dyDescent="0.55000000000000004">
      <c r="B28" s="344" t="s">
        <v>315</v>
      </c>
      <c r="C28" s="344"/>
      <c r="D28" s="344"/>
      <c r="E28" s="344"/>
      <c r="F28" s="344"/>
      <c r="G28" s="344"/>
      <c r="H28" s="344"/>
      <c r="I28" s="344"/>
      <c r="J28" s="344"/>
    </row>
    <row r="29" spans="2:10" x14ac:dyDescent="0.55000000000000004">
      <c r="B29" s="344"/>
      <c r="C29" s="344"/>
      <c r="D29" s="344"/>
      <c r="E29" s="344"/>
      <c r="F29" s="344"/>
      <c r="G29" s="344"/>
      <c r="H29" s="344"/>
      <c r="I29" s="344"/>
      <c r="J29" s="344"/>
    </row>
    <row r="30" spans="2:10" x14ac:dyDescent="0.55000000000000004">
      <c r="B30" s="242" t="s">
        <v>316</v>
      </c>
    </row>
    <row r="31" spans="2:10" x14ac:dyDescent="0.55000000000000004">
      <c r="B31" s="266" t="s">
        <v>333</v>
      </c>
      <c r="C31" s="267"/>
      <c r="D31" s="267"/>
      <c r="E31" s="267"/>
      <c r="F31" s="267"/>
      <c r="G31" s="267"/>
      <c r="H31" s="267"/>
      <c r="I31" s="267"/>
    </row>
    <row r="32" spans="2:10" ht="16.5" customHeight="1" x14ac:dyDescent="0.55000000000000004">
      <c r="B32" s="266" t="s">
        <v>347</v>
      </c>
      <c r="D32" s="30"/>
      <c r="J32" s="268"/>
    </row>
    <row r="33" spans="2:10" ht="15" customHeight="1" x14ac:dyDescent="0.55000000000000004">
      <c r="B33" s="269"/>
      <c r="C33" s="358"/>
      <c r="D33" s="359"/>
      <c r="E33" s="359"/>
      <c r="F33" s="359"/>
      <c r="G33" s="359"/>
      <c r="H33" s="358"/>
      <c r="I33" s="358"/>
      <c r="J33" s="359"/>
    </row>
    <row r="34" spans="2:10" ht="15" customHeight="1" x14ac:dyDescent="0.55000000000000004">
      <c r="B34" s="266"/>
      <c r="C34" s="358"/>
      <c r="D34" s="270"/>
      <c r="E34" s="270"/>
      <c r="F34" s="270"/>
      <c r="G34" s="270"/>
      <c r="H34" s="270"/>
      <c r="I34" s="270"/>
      <c r="J34" s="359"/>
    </row>
    <row r="35" spans="2:10" ht="15" customHeight="1" x14ac:dyDescent="0.55000000000000004">
      <c r="B35" s="266"/>
      <c r="C35" s="62"/>
      <c r="D35" s="62"/>
      <c r="E35" s="62"/>
      <c r="F35" s="62"/>
      <c r="G35" s="62"/>
      <c r="H35" s="275" t="s">
        <v>335</v>
      </c>
      <c r="J35" s="271"/>
    </row>
    <row r="36" spans="2:10" ht="15" customHeight="1" x14ac:dyDescent="0.55000000000000004">
      <c r="B36" s="266"/>
      <c r="C36" s="62"/>
      <c r="D36" s="62"/>
      <c r="E36" s="62"/>
      <c r="F36" s="62"/>
      <c r="G36" s="62"/>
      <c r="H36" s="62"/>
      <c r="I36" s="62"/>
      <c r="J36" s="271"/>
    </row>
    <row r="37" spans="2:10" ht="18.75" customHeight="1" x14ac:dyDescent="0.55000000000000004">
      <c r="B37" s="272" t="s">
        <v>318</v>
      </c>
      <c r="C37" s="273"/>
      <c r="D37" s="273"/>
      <c r="E37" s="273"/>
      <c r="F37" s="273"/>
      <c r="G37" s="273"/>
      <c r="H37" s="273"/>
      <c r="I37" s="273"/>
      <c r="J37" s="273"/>
    </row>
    <row r="38" spans="2:10" x14ac:dyDescent="0.55000000000000004">
      <c r="B38" s="355" t="s">
        <v>334</v>
      </c>
      <c r="C38" s="355"/>
      <c r="D38" s="355"/>
      <c r="E38" s="355"/>
      <c r="F38" s="355"/>
      <c r="G38" s="355"/>
      <c r="H38" s="355"/>
      <c r="I38" s="355"/>
      <c r="J38" s="355"/>
    </row>
    <row r="39" spans="2:10" ht="24" customHeight="1" x14ac:dyDescent="0.55000000000000004">
      <c r="B39" s="355"/>
      <c r="C39" s="355"/>
      <c r="D39" s="355"/>
      <c r="E39" s="355"/>
      <c r="F39" s="355"/>
      <c r="G39" s="355"/>
      <c r="H39" s="355"/>
      <c r="I39" s="355"/>
      <c r="J39" s="355"/>
    </row>
    <row r="40" spans="2:10" ht="14.25" customHeight="1" x14ac:dyDescent="0.55000000000000004">
      <c r="B40" s="357" t="s">
        <v>323</v>
      </c>
      <c r="C40" s="357"/>
      <c r="D40" s="357"/>
      <c r="E40" s="357"/>
      <c r="F40" s="357"/>
      <c r="G40" s="357"/>
      <c r="H40" s="357"/>
      <c r="I40" s="357"/>
      <c r="J40" s="357"/>
    </row>
    <row r="41" spans="2:10" ht="18.75" customHeight="1" x14ac:dyDescent="0.55000000000000004">
      <c r="B41" s="357"/>
      <c r="C41" s="357"/>
      <c r="D41" s="357"/>
      <c r="E41" s="357"/>
      <c r="F41" s="357"/>
      <c r="G41" s="357"/>
      <c r="H41" s="357"/>
      <c r="I41" s="357"/>
      <c r="J41" s="357"/>
    </row>
    <row r="42" spans="2:10" x14ac:dyDescent="0.55000000000000004">
      <c r="B42" s="357"/>
      <c r="C42" s="357"/>
      <c r="D42" s="357"/>
      <c r="E42" s="357"/>
      <c r="F42" s="357"/>
      <c r="G42" s="357"/>
      <c r="H42" s="357"/>
      <c r="I42" s="357"/>
      <c r="J42" s="357"/>
    </row>
    <row r="43" spans="2:10" x14ac:dyDescent="0.55000000000000004">
      <c r="B43" s="357"/>
      <c r="C43" s="357"/>
      <c r="D43" s="357"/>
      <c r="E43" s="357"/>
      <c r="F43" s="357"/>
      <c r="G43" s="357"/>
      <c r="H43" s="357"/>
      <c r="I43" s="357"/>
      <c r="J43" s="357"/>
    </row>
    <row r="44" spans="2:10" x14ac:dyDescent="0.55000000000000004">
      <c r="B44" s="274" t="s">
        <v>319</v>
      </c>
    </row>
  </sheetData>
  <sheetProtection password="C6D0" sheet="1" objects="1" scenarios="1"/>
  <mergeCells count="15">
    <mergeCell ref="B38:J39"/>
    <mergeCell ref="B40:J43"/>
    <mergeCell ref="B24:J27"/>
    <mergeCell ref="B28:J29"/>
    <mergeCell ref="C33:C34"/>
    <mergeCell ref="D33:E33"/>
    <mergeCell ref="F33:G33"/>
    <mergeCell ref="H33:I33"/>
    <mergeCell ref="J33:J34"/>
    <mergeCell ref="B20:J23"/>
    <mergeCell ref="B1:J3"/>
    <mergeCell ref="B5:D5"/>
    <mergeCell ref="B6:J7"/>
    <mergeCell ref="B9:J14"/>
    <mergeCell ref="B16:J19"/>
  </mergeCells>
  <phoneticPr fontId="1"/>
  <pageMargins left="0.23622047244094491" right="0.23622047244094491" top="0.74803149606299213" bottom="0.15748031496062992" header="0.31496062992125984" footer="0.31496062992125984"/>
  <pageSetup paperSize="9" orientation="portrait" horizontalDpi="4294967294"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
  <sheetViews>
    <sheetView showGridLines="0" zoomScale="90" zoomScaleNormal="90" workbookViewId="0">
      <selection activeCell="F32" sqref="F32"/>
    </sheetView>
  </sheetViews>
  <sheetFormatPr defaultRowHeight="18" x14ac:dyDescent="0.55000000000000004"/>
  <cols>
    <col min="2" max="2" width="4.75" style="87" customWidth="1"/>
    <col min="3" max="4" width="5" customWidth="1"/>
    <col min="5" max="5" width="24" bestFit="1" customWidth="1"/>
    <col min="6" max="6" width="6.58203125" style="31" customWidth="1"/>
    <col min="7" max="11" width="6.58203125" customWidth="1"/>
    <col min="12" max="12" width="6.58203125" style="88" customWidth="1"/>
  </cols>
  <sheetData>
    <row r="1" spans="1:12" ht="18.5" thickBot="1" x14ac:dyDescent="0.6">
      <c r="F1" s="88"/>
    </row>
    <row r="2" spans="1:12" x14ac:dyDescent="0.55000000000000004">
      <c r="A2" t="s">
        <v>204</v>
      </c>
      <c r="B2" s="573" t="s">
        <v>203</v>
      </c>
      <c r="C2" s="574"/>
      <c r="D2" s="574"/>
      <c r="E2" s="575"/>
      <c r="F2" s="363" t="s">
        <v>205</v>
      </c>
      <c r="G2" s="363"/>
      <c r="H2" s="363"/>
      <c r="I2" s="363"/>
      <c r="J2" s="363"/>
      <c r="K2" s="363"/>
      <c r="L2" s="579" t="s">
        <v>202</v>
      </c>
    </row>
    <row r="3" spans="1:12" s="18" customFormat="1" ht="18.5" thickBot="1" x14ac:dyDescent="0.6">
      <c r="A3" s="31"/>
      <c r="B3" s="576"/>
      <c r="C3" s="577"/>
      <c r="D3" s="577"/>
      <c r="E3" s="578"/>
      <c r="F3" s="143" t="s">
        <v>54</v>
      </c>
      <c r="G3" s="144" t="s">
        <v>74</v>
      </c>
      <c r="H3" s="144" t="s">
        <v>151</v>
      </c>
      <c r="I3" s="144" t="s">
        <v>148</v>
      </c>
      <c r="J3" s="144" t="s">
        <v>149</v>
      </c>
      <c r="K3" s="145" t="s">
        <v>150</v>
      </c>
      <c r="L3" s="580"/>
    </row>
    <row r="4" spans="1:12" s="31" customFormat="1" ht="18.5" thickTop="1" x14ac:dyDescent="0.55000000000000004">
      <c r="B4" s="93" t="s">
        <v>178</v>
      </c>
      <c r="C4" s="94" t="s">
        <v>165</v>
      </c>
      <c r="D4" s="95"/>
      <c r="E4" s="96"/>
      <c r="F4" s="587"/>
      <c r="G4" s="588"/>
      <c r="H4" s="588"/>
      <c r="I4" s="588"/>
      <c r="J4" s="588"/>
      <c r="K4" s="588"/>
      <c r="L4" s="154"/>
    </row>
    <row r="5" spans="1:12" s="31" customFormat="1" x14ac:dyDescent="0.55000000000000004">
      <c r="B5" s="90"/>
      <c r="C5" s="4"/>
      <c r="D5" s="91" t="s">
        <v>166</v>
      </c>
      <c r="E5" s="92"/>
      <c r="F5" s="589"/>
      <c r="G5" s="590"/>
      <c r="H5" s="590"/>
      <c r="I5" s="590"/>
      <c r="J5" s="590"/>
      <c r="K5" s="590"/>
      <c r="L5" s="155"/>
    </row>
    <row r="6" spans="1:12" x14ac:dyDescent="0.55000000000000004">
      <c r="B6" s="90"/>
      <c r="C6" s="2"/>
      <c r="D6" s="134"/>
      <c r="E6" s="104" t="s">
        <v>161</v>
      </c>
      <c r="F6" s="99">
        <f>'（A)'!AA11</f>
        <v>0</v>
      </c>
      <c r="G6" s="100"/>
      <c r="H6" s="100"/>
      <c r="I6" s="100"/>
      <c r="J6" s="100"/>
      <c r="K6" s="148"/>
      <c r="L6" s="156">
        <f>SUM(F6:K6)</f>
        <v>0</v>
      </c>
    </row>
    <row r="7" spans="1:12" x14ac:dyDescent="0.55000000000000004">
      <c r="B7" s="90"/>
      <c r="C7" s="2"/>
      <c r="D7" s="134"/>
      <c r="E7" s="104" t="s">
        <v>162</v>
      </c>
      <c r="F7" s="99">
        <f>'（A)'!Z13</f>
        <v>0</v>
      </c>
      <c r="G7" s="100"/>
      <c r="H7" s="100"/>
      <c r="I7" s="100"/>
      <c r="J7" s="100"/>
      <c r="K7" s="148"/>
      <c r="L7" s="156">
        <f t="shared" ref="L7:L9" si="0">SUM(F7:K7)</f>
        <v>0</v>
      </c>
    </row>
    <row r="8" spans="1:12" x14ac:dyDescent="0.55000000000000004">
      <c r="B8" s="90"/>
      <c r="C8" s="2"/>
      <c r="D8" s="134"/>
      <c r="E8" s="104" t="s">
        <v>163</v>
      </c>
      <c r="F8" s="99">
        <f>'（A)'!Z15</f>
        <v>0</v>
      </c>
      <c r="G8" s="100"/>
      <c r="H8" s="100"/>
      <c r="I8" s="100"/>
      <c r="J8" s="100"/>
      <c r="K8" s="148"/>
      <c r="L8" s="156">
        <f t="shared" si="0"/>
        <v>0</v>
      </c>
    </row>
    <row r="9" spans="1:12" x14ac:dyDescent="0.55000000000000004">
      <c r="B9" s="90"/>
      <c r="C9" s="2"/>
      <c r="D9" s="134"/>
      <c r="E9" s="104" t="s">
        <v>164</v>
      </c>
      <c r="F9" s="99">
        <f>IF('（A)'!Z17="2単位以上",2,'（A)'!Z17)</f>
        <v>0</v>
      </c>
      <c r="G9" s="100"/>
      <c r="H9" s="100"/>
      <c r="I9" s="100"/>
      <c r="J9" s="100"/>
      <c r="K9" s="148"/>
      <c r="L9" s="156">
        <f t="shared" si="0"/>
        <v>0</v>
      </c>
    </row>
    <row r="10" spans="1:12" x14ac:dyDescent="0.55000000000000004">
      <c r="B10" s="90"/>
      <c r="C10" s="2"/>
      <c r="D10" s="135" t="s">
        <v>167</v>
      </c>
      <c r="E10" s="103"/>
      <c r="F10" s="146"/>
      <c r="G10" s="147"/>
      <c r="H10" s="147"/>
      <c r="I10" s="147"/>
      <c r="J10" s="147"/>
      <c r="K10" s="147"/>
      <c r="L10" s="156"/>
    </row>
    <row r="11" spans="1:12" x14ac:dyDescent="0.55000000000000004">
      <c r="B11" s="90"/>
      <c r="C11" s="2"/>
      <c r="D11" s="118"/>
      <c r="E11" s="174" t="s">
        <v>168</v>
      </c>
      <c r="F11" s="570">
        <f>'（A)'!Z19</f>
        <v>0</v>
      </c>
      <c r="G11" s="581"/>
      <c r="H11" s="581"/>
      <c r="I11" s="581"/>
      <c r="J11" s="581"/>
      <c r="K11" s="584"/>
      <c r="L11" s="571">
        <f>F11</f>
        <v>0</v>
      </c>
    </row>
    <row r="12" spans="1:12" x14ac:dyDescent="0.55000000000000004">
      <c r="B12" s="90"/>
      <c r="C12" s="2"/>
      <c r="D12" s="118"/>
      <c r="E12" s="176" t="s">
        <v>169</v>
      </c>
      <c r="F12" s="570"/>
      <c r="G12" s="582"/>
      <c r="H12" s="582"/>
      <c r="I12" s="582"/>
      <c r="J12" s="582"/>
      <c r="K12" s="585"/>
      <c r="L12" s="571"/>
    </row>
    <row r="13" spans="1:12" x14ac:dyDescent="0.55000000000000004">
      <c r="B13" s="90"/>
      <c r="C13" s="2"/>
      <c r="D13" s="118"/>
      <c r="E13" s="176" t="s">
        <v>170</v>
      </c>
      <c r="F13" s="570"/>
      <c r="G13" s="582"/>
      <c r="H13" s="582"/>
      <c r="I13" s="582"/>
      <c r="J13" s="582"/>
      <c r="K13" s="585"/>
      <c r="L13" s="571"/>
    </row>
    <row r="14" spans="1:12" x14ac:dyDescent="0.55000000000000004">
      <c r="B14" s="90"/>
      <c r="C14" s="2"/>
      <c r="D14" s="118"/>
      <c r="E14" s="175" t="s">
        <v>171</v>
      </c>
      <c r="F14" s="570"/>
      <c r="G14" s="583"/>
      <c r="H14" s="583"/>
      <c r="I14" s="583"/>
      <c r="J14" s="583"/>
      <c r="K14" s="586"/>
      <c r="L14" s="571"/>
    </row>
    <row r="15" spans="1:12" x14ac:dyDescent="0.55000000000000004">
      <c r="B15" s="90"/>
      <c r="C15" s="2"/>
      <c r="D15" s="118" t="s">
        <v>172</v>
      </c>
      <c r="E15" s="108"/>
      <c r="F15" s="171"/>
      <c r="G15" s="172"/>
      <c r="H15" s="172"/>
      <c r="I15" s="172"/>
      <c r="J15" s="172"/>
      <c r="K15" s="173"/>
      <c r="L15" s="157"/>
    </row>
    <row r="16" spans="1:12" x14ac:dyDescent="0.55000000000000004">
      <c r="B16" s="90"/>
      <c r="C16" s="2"/>
      <c r="D16" s="134"/>
      <c r="E16" s="109" t="s">
        <v>173</v>
      </c>
      <c r="F16" s="110"/>
      <c r="G16" s="105"/>
      <c r="H16" s="105"/>
      <c r="I16" s="105">
        <f>'（D)'!AA35</f>
        <v>0</v>
      </c>
      <c r="J16" s="105"/>
      <c r="K16" s="149"/>
      <c r="L16" s="158">
        <f t="shared" ref="L16:L23" si="1">SUM(F16:K16)</f>
        <v>0</v>
      </c>
    </row>
    <row r="17" spans="2:13" x14ac:dyDescent="0.55000000000000004">
      <c r="B17" s="90"/>
      <c r="C17" s="2"/>
      <c r="D17" s="118" t="s">
        <v>174</v>
      </c>
      <c r="E17" s="107"/>
      <c r="F17" s="168"/>
      <c r="G17" s="169"/>
      <c r="H17" s="169"/>
      <c r="I17" s="169"/>
      <c r="J17" s="169"/>
      <c r="K17" s="170"/>
      <c r="L17" s="158"/>
    </row>
    <row r="18" spans="2:13" x14ac:dyDescent="0.55000000000000004">
      <c r="B18" s="90"/>
      <c r="C18" s="2"/>
      <c r="D18" s="134"/>
      <c r="E18" s="109" t="s">
        <v>187</v>
      </c>
      <c r="F18" s="110"/>
      <c r="G18" s="105"/>
      <c r="H18" s="105"/>
      <c r="I18" s="105">
        <f>'（D)'!AA37</f>
        <v>0</v>
      </c>
      <c r="J18" s="105"/>
      <c r="K18" s="149"/>
      <c r="L18" s="158">
        <f t="shared" si="1"/>
        <v>0</v>
      </c>
    </row>
    <row r="19" spans="2:13" x14ac:dyDescent="0.55000000000000004">
      <c r="B19" s="90"/>
      <c r="C19" s="2"/>
      <c r="D19" s="134"/>
      <c r="E19" s="109" t="s">
        <v>188</v>
      </c>
      <c r="F19" s="110"/>
      <c r="G19" s="105"/>
      <c r="H19" s="105"/>
      <c r="I19" s="106">
        <f>'（D)'!AA36</f>
        <v>0</v>
      </c>
      <c r="J19" s="105"/>
      <c r="K19" s="149"/>
      <c r="L19" s="158">
        <f t="shared" si="1"/>
        <v>0</v>
      </c>
    </row>
    <row r="20" spans="2:13" x14ac:dyDescent="0.55000000000000004">
      <c r="B20" s="90"/>
      <c r="C20" s="2"/>
      <c r="D20" s="118"/>
      <c r="E20" s="136" t="s">
        <v>175</v>
      </c>
      <c r="F20" s="137"/>
      <c r="G20" s="138"/>
      <c r="H20" s="138"/>
      <c r="I20" s="138">
        <f>'（D)'!AA38</f>
        <v>0</v>
      </c>
      <c r="J20" s="138"/>
      <c r="K20" s="150"/>
      <c r="L20" s="159">
        <f t="shared" si="1"/>
        <v>0</v>
      </c>
    </row>
    <row r="21" spans="2:13" ht="6.75" customHeight="1" x14ac:dyDescent="0.55000000000000004">
      <c r="B21" s="97"/>
      <c r="C21" s="89"/>
      <c r="D21" s="89"/>
      <c r="E21" s="89"/>
      <c r="F21" s="123"/>
      <c r="G21" s="98"/>
      <c r="H21" s="98"/>
      <c r="I21" s="98"/>
      <c r="J21" s="98"/>
      <c r="K21" s="98"/>
      <c r="L21" s="160"/>
    </row>
    <row r="22" spans="2:13" x14ac:dyDescent="0.55000000000000004">
      <c r="B22" s="90" t="s">
        <v>179</v>
      </c>
      <c r="C22" s="2" t="s">
        <v>176</v>
      </c>
      <c r="D22" s="2"/>
      <c r="E22" s="2"/>
      <c r="F22" s="111"/>
      <c r="G22" s="32"/>
      <c r="H22" s="32"/>
      <c r="I22" s="32"/>
      <c r="J22" s="32"/>
      <c r="K22" s="32"/>
      <c r="L22" s="161"/>
    </row>
    <row r="23" spans="2:13" x14ac:dyDescent="0.55000000000000004">
      <c r="B23" s="90"/>
      <c r="C23" s="2"/>
      <c r="D23" s="102" t="s">
        <v>177</v>
      </c>
      <c r="E23" s="103"/>
      <c r="F23" s="99"/>
      <c r="G23" s="100">
        <f>'（B)'!AA39</f>
        <v>0</v>
      </c>
      <c r="H23" s="100"/>
      <c r="I23" s="100"/>
      <c r="J23" s="100"/>
      <c r="K23" s="148"/>
      <c r="L23" s="156">
        <f t="shared" si="1"/>
        <v>0</v>
      </c>
    </row>
    <row r="24" spans="2:13" ht="6.75" customHeight="1" x14ac:dyDescent="0.55000000000000004">
      <c r="B24" s="90"/>
      <c r="C24" s="2"/>
      <c r="D24" s="2"/>
      <c r="E24" s="2"/>
      <c r="F24" s="111"/>
      <c r="G24" s="32"/>
      <c r="H24" s="32"/>
      <c r="I24" s="32"/>
      <c r="J24" s="32"/>
      <c r="K24" s="32"/>
      <c r="L24" s="161"/>
    </row>
    <row r="25" spans="2:13" x14ac:dyDescent="0.55000000000000004">
      <c r="B25" s="133" t="s">
        <v>180</v>
      </c>
      <c r="C25" s="113" t="s">
        <v>181</v>
      </c>
      <c r="D25" s="113"/>
      <c r="E25" s="113"/>
      <c r="F25" s="124"/>
      <c r="G25" s="114"/>
      <c r="H25" s="114"/>
      <c r="I25" s="114"/>
      <c r="J25" s="114"/>
      <c r="K25" s="114"/>
      <c r="L25" s="162"/>
    </row>
    <row r="26" spans="2:13" x14ac:dyDescent="0.55000000000000004">
      <c r="B26" s="90"/>
      <c r="C26" s="2"/>
      <c r="D26" s="2" t="s">
        <v>182</v>
      </c>
      <c r="E26" s="115"/>
      <c r="F26" s="139"/>
      <c r="G26" s="116"/>
      <c r="H26" s="116"/>
      <c r="I26" s="116"/>
      <c r="J26" s="116"/>
      <c r="K26" s="116"/>
      <c r="L26" s="161"/>
    </row>
    <row r="27" spans="2:13" x14ac:dyDescent="0.55000000000000004">
      <c r="B27" s="90"/>
      <c r="C27" s="2"/>
      <c r="D27" s="134"/>
      <c r="E27" s="2" t="s">
        <v>44</v>
      </c>
      <c r="F27" s="125">
        <f>'（A)'!AA42</f>
        <v>0</v>
      </c>
      <c r="G27" s="112">
        <f>'（B)'!AA37</f>
        <v>0</v>
      </c>
      <c r="H27" s="112">
        <f>'（C)'!J35</f>
        <v>0</v>
      </c>
      <c r="I27" s="112">
        <f>'（D)'!AA39</f>
        <v>0</v>
      </c>
      <c r="J27" s="112">
        <f>COUNTIF('（E)'!Q11,TRUE)*2</f>
        <v>0</v>
      </c>
      <c r="K27" s="151"/>
      <c r="L27" s="163">
        <f>SUM(F27:K27)</f>
        <v>0</v>
      </c>
    </row>
    <row r="28" spans="2:13" x14ac:dyDescent="0.55000000000000004">
      <c r="B28" s="90"/>
      <c r="C28" s="2"/>
      <c r="D28" s="134"/>
      <c r="E28" s="121" t="s">
        <v>46</v>
      </c>
      <c r="F28" s="126"/>
      <c r="G28" s="119">
        <f>COUNTIF('（B)'!H21,TRUE)*2</f>
        <v>0</v>
      </c>
      <c r="H28" s="119">
        <f>'（C)'!J37</f>
        <v>0</v>
      </c>
      <c r="I28" s="119">
        <f>COUNTIF('（D)'!N21:Q21,TRUE)*2</f>
        <v>0</v>
      </c>
      <c r="J28" s="119"/>
      <c r="K28" s="152"/>
      <c r="L28" s="163">
        <f>SUM(F28:K28)</f>
        <v>0</v>
      </c>
    </row>
    <row r="29" spans="2:13" x14ac:dyDescent="0.55000000000000004">
      <c r="B29" s="90"/>
      <c r="C29" s="2"/>
      <c r="D29" s="134"/>
      <c r="E29" s="2" t="s">
        <v>183</v>
      </c>
      <c r="F29" s="125"/>
      <c r="G29" s="112"/>
      <c r="H29" s="112"/>
      <c r="I29" s="112">
        <f>IF(COUNTIF('（D)'!W21:W23,TRUE)*2&gt;=2,2,COUNTIF('（D)'!W21:W23,TRUE)*2)</f>
        <v>0</v>
      </c>
      <c r="J29" s="112"/>
      <c r="K29" s="151"/>
      <c r="L29" s="164">
        <f>SUM(F29:K29)</f>
        <v>0</v>
      </c>
    </row>
    <row r="30" spans="2:13" x14ac:dyDescent="0.55000000000000004">
      <c r="B30" s="90"/>
      <c r="C30" s="2"/>
      <c r="D30" s="2" t="s">
        <v>184</v>
      </c>
      <c r="E30" s="117"/>
      <c r="F30" s="127"/>
      <c r="G30" s="117"/>
      <c r="H30" s="117"/>
      <c r="I30" s="117"/>
      <c r="J30" s="117"/>
      <c r="K30" s="117"/>
      <c r="L30" s="165"/>
    </row>
    <row r="31" spans="2:13" x14ac:dyDescent="0.55000000000000004">
      <c r="B31" s="90"/>
      <c r="C31" s="2"/>
      <c r="D31" s="118"/>
      <c r="E31" s="122" t="s">
        <v>44</v>
      </c>
      <c r="F31" s="128">
        <f>COUNTIF('（A)'!H21:AA25,"TRUE")*2</f>
        <v>0</v>
      </c>
      <c r="G31" s="120">
        <f>COUNTIF('（B)'!H23:N23,TRUE)*2</f>
        <v>0</v>
      </c>
      <c r="H31" s="120">
        <f>'（C)'!J40</f>
        <v>0</v>
      </c>
      <c r="I31" s="120">
        <f>COUNTIF('（D)'!D13:AA15,TRUE)*2</f>
        <v>0</v>
      </c>
      <c r="J31" s="120">
        <f>SUM('（E)'!Y13:Z13,'（E)'!Y15:Z15)</f>
        <v>0</v>
      </c>
      <c r="K31" s="153">
        <f>COUNTIF('（F)'!AA21,TRUE)*2</f>
        <v>0</v>
      </c>
      <c r="L31" s="163">
        <f>IF(K31=2,SUM(F31:K31)-K31,SUM(F31:K31))</f>
        <v>0</v>
      </c>
      <c r="M31" s="572"/>
    </row>
    <row r="32" spans="2:13" x14ac:dyDescent="0.55000000000000004">
      <c r="B32" s="90"/>
      <c r="C32" s="2"/>
      <c r="D32" s="118"/>
      <c r="E32" s="122" t="s">
        <v>46</v>
      </c>
      <c r="F32" s="128"/>
      <c r="G32" s="120">
        <f>COUNTIF('（B)'!T19,TRUE)*2</f>
        <v>0</v>
      </c>
      <c r="H32" s="120">
        <f>'（C)'!J41+'（C)'!J42</f>
        <v>0</v>
      </c>
      <c r="I32" s="120"/>
      <c r="J32" s="120"/>
      <c r="K32" s="153"/>
      <c r="L32" s="163">
        <f t="shared" ref="L32:L33" si="2">SUM(F32:K32)</f>
        <v>0</v>
      </c>
      <c r="M32" s="572"/>
    </row>
    <row r="33" spans="2:12" x14ac:dyDescent="0.55000000000000004">
      <c r="B33" s="90"/>
      <c r="C33" s="2"/>
      <c r="D33" s="118"/>
      <c r="E33" s="122" t="s">
        <v>154</v>
      </c>
      <c r="F33" s="128"/>
      <c r="G33" s="120"/>
      <c r="H33" s="120">
        <f>'（C)'!J39</f>
        <v>0</v>
      </c>
      <c r="I33" s="120"/>
      <c r="J33" s="120"/>
      <c r="K33" s="153"/>
      <c r="L33" s="163">
        <f t="shared" si="2"/>
        <v>0</v>
      </c>
    </row>
    <row r="34" spans="2:12" x14ac:dyDescent="0.55000000000000004">
      <c r="B34" s="90"/>
      <c r="C34" s="2"/>
      <c r="D34" s="118"/>
      <c r="E34" s="140" t="s">
        <v>201</v>
      </c>
      <c r="F34" s="141"/>
      <c r="G34" s="142"/>
      <c r="H34" s="142">
        <f>'（C)'!J43</f>
        <v>0</v>
      </c>
      <c r="I34" s="142"/>
      <c r="J34" s="142"/>
      <c r="K34" s="140"/>
      <c r="L34" s="166">
        <f>H34</f>
        <v>0</v>
      </c>
    </row>
    <row r="35" spans="2:12" ht="4.5" customHeight="1" x14ac:dyDescent="0.55000000000000004">
      <c r="B35" s="90"/>
      <c r="C35" s="2"/>
      <c r="D35" s="2"/>
      <c r="E35" s="2"/>
      <c r="F35" s="101"/>
      <c r="G35" s="2"/>
      <c r="H35" s="2"/>
      <c r="I35" s="2"/>
      <c r="J35" s="2"/>
      <c r="K35" s="2"/>
      <c r="L35" s="161"/>
    </row>
    <row r="36" spans="2:12" ht="22.5" customHeight="1" thickBot="1" x14ac:dyDescent="0.6">
      <c r="B36" s="129"/>
      <c r="C36" s="130"/>
      <c r="D36" s="130"/>
      <c r="E36" s="130"/>
      <c r="F36" s="131"/>
      <c r="G36" s="130"/>
      <c r="H36" s="130"/>
      <c r="I36" s="130"/>
      <c r="J36" s="130"/>
      <c r="K36" s="132" t="s">
        <v>190</v>
      </c>
      <c r="L36" s="167">
        <f>SUM(L6:L34)</f>
        <v>0</v>
      </c>
    </row>
    <row r="38" spans="2:12" x14ac:dyDescent="0.55000000000000004">
      <c r="B38" s="215" t="s">
        <v>321</v>
      </c>
    </row>
  </sheetData>
  <mergeCells count="12">
    <mergeCell ref="F11:F14"/>
    <mergeCell ref="L11:L14"/>
    <mergeCell ref="M31:M32"/>
    <mergeCell ref="B2:E3"/>
    <mergeCell ref="F2:K2"/>
    <mergeCell ref="L2:L3"/>
    <mergeCell ref="G11:G14"/>
    <mergeCell ref="H11:H14"/>
    <mergeCell ref="I11:I14"/>
    <mergeCell ref="J11:J14"/>
    <mergeCell ref="K11:K14"/>
    <mergeCell ref="F4:K5"/>
  </mergeCells>
  <phoneticPr fontId="1"/>
  <conditionalFormatting sqref="L36">
    <cfRule type="cellIs" dxfId="0" priority="1" operator="lessThan">
      <formula>130</formula>
    </cfRule>
  </conditionalFormatting>
  <pageMargins left="0.7" right="0.7" top="0.75" bottom="0.75" header="0.3" footer="0.3"/>
  <pageSetup paperSize="9" orientation="portrait" horizontalDpi="1200" verticalDpi="1200" r:id="rId1"/>
  <ignoredErrors>
    <ignoredError sqref="B4 B22:B2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C33"/>
  <sheetViews>
    <sheetView showGridLines="0" zoomScale="70" zoomScaleNormal="70" workbookViewId="0">
      <selection activeCell="F2" sqref="F2:I2"/>
    </sheetView>
  </sheetViews>
  <sheetFormatPr defaultColWidth="8.75" defaultRowHeight="13" x14ac:dyDescent="0.55000000000000004"/>
  <cols>
    <col min="1" max="1" width="22.75" style="198" customWidth="1"/>
    <col min="2" max="2" width="0.83203125" style="198" customWidth="1"/>
    <col min="3" max="3" width="9.75" style="198" customWidth="1"/>
    <col min="4" max="5" width="0.83203125" style="198" customWidth="1"/>
    <col min="6" max="6" width="9.75" style="198" customWidth="1"/>
    <col min="7" max="8" width="0.83203125" style="198" customWidth="1"/>
    <col min="9" max="9" width="9.75" style="198" customWidth="1"/>
    <col min="10" max="11" width="0.83203125" style="198" customWidth="1"/>
    <col min="12" max="12" width="9.75" style="198" customWidth="1"/>
    <col min="13" max="14" width="0.83203125" style="198" customWidth="1"/>
    <col min="15" max="15" width="9.75" style="198" customWidth="1"/>
    <col min="16" max="17" width="0.83203125" style="198" customWidth="1"/>
    <col min="18" max="18" width="9.75" style="198" customWidth="1"/>
    <col min="19" max="20" width="0.83203125" style="198" customWidth="1"/>
    <col min="21" max="21" width="9.75" style="198" customWidth="1"/>
    <col min="22" max="23" width="0.83203125" style="198" customWidth="1"/>
    <col min="24" max="24" width="9.75" style="198" customWidth="1"/>
    <col min="25" max="25" width="0.83203125" style="198" customWidth="1"/>
    <col min="26" max="26" width="2.25" style="198" customWidth="1"/>
    <col min="27" max="28" width="8.75" style="198"/>
    <col min="29" max="29" width="3.33203125" style="198" customWidth="1"/>
    <col min="30" max="256" width="8.75" style="198"/>
    <col min="257" max="257" width="22.75" style="198" customWidth="1"/>
    <col min="258" max="258" width="0.83203125" style="198" customWidth="1"/>
    <col min="259" max="259" width="9.75" style="198" customWidth="1"/>
    <col min="260" max="261" width="0.83203125" style="198" customWidth="1"/>
    <col min="262" max="262" width="9.75" style="198" customWidth="1"/>
    <col min="263" max="264" width="0.83203125" style="198" customWidth="1"/>
    <col min="265" max="265" width="9.75" style="198" customWidth="1"/>
    <col min="266" max="267" width="0.83203125" style="198" customWidth="1"/>
    <col min="268" max="268" width="9.75" style="198" customWidth="1"/>
    <col min="269" max="270" width="0.83203125" style="198" customWidth="1"/>
    <col min="271" max="271" width="9.75" style="198" customWidth="1"/>
    <col min="272" max="273" width="0.83203125" style="198" customWidth="1"/>
    <col min="274" max="274" width="9.75" style="198" customWidth="1"/>
    <col min="275" max="276" width="0.83203125" style="198" customWidth="1"/>
    <col min="277" max="277" width="9.75" style="198" customWidth="1"/>
    <col min="278" max="279" width="0.83203125" style="198" customWidth="1"/>
    <col min="280" max="280" width="9.75" style="198" customWidth="1"/>
    <col min="281" max="281" width="0.83203125" style="198" customWidth="1"/>
    <col min="282" max="282" width="2.25" style="198" customWidth="1"/>
    <col min="283" max="284" width="8.75" style="198"/>
    <col min="285" max="285" width="3.33203125" style="198" customWidth="1"/>
    <col min="286" max="512" width="8.75" style="198"/>
    <col min="513" max="513" width="22.75" style="198" customWidth="1"/>
    <col min="514" max="514" width="0.83203125" style="198" customWidth="1"/>
    <col min="515" max="515" width="9.75" style="198" customWidth="1"/>
    <col min="516" max="517" width="0.83203125" style="198" customWidth="1"/>
    <col min="518" max="518" width="9.75" style="198" customWidth="1"/>
    <col min="519" max="520" width="0.83203125" style="198" customWidth="1"/>
    <col min="521" max="521" width="9.75" style="198" customWidth="1"/>
    <col min="522" max="523" width="0.83203125" style="198" customWidth="1"/>
    <col min="524" max="524" width="9.75" style="198" customWidth="1"/>
    <col min="525" max="526" width="0.83203125" style="198" customWidth="1"/>
    <col min="527" max="527" width="9.75" style="198" customWidth="1"/>
    <col min="528" max="529" width="0.83203125" style="198" customWidth="1"/>
    <col min="530" max="530" width="9.75" style="198" customWidth="1"/>
    <col min="531" max="532" width="0.83203125" style="198" customWidth="1"/>
    <col min="533" max="533" width="9.75" style="198" customWidth="1"/>
    <col min="534" max="535" width="0.83203125" style="198" customWidth="1"/>
    <col min="536" max="536" width="9.75" style="198" customWidth="1"/>
    <col min="537" max="537" width="0.83203125" style="198" customWidth="1"/>
    <col min="538" max="538" width="2.25" style="198" customWidth="1"/>
    <col min="539" max="540" width="8.75" style="198"/>
    <col min="541" max="541" width="3.33203125" style="198" customWidth="1"/>
    <col min="542" max="768" width="8.75" style="198"/>
    <col min="769" max="769" width="22.75" style="198" customWidth="1"/>
    <col min="770" max="770" width="0.83203125" style="198" customWidth="1"/>
    <col min="771" max="771" width="9.75" style="198" customWidth="1"/>
    <col min="772" max="773" width="0.83203125" style="198" customWidth="1"/>
    <col min="774" max="774" width="9.75" style="198" customWidth="1"/>
    <col min="775" max="776" width="0.83203125" style="198" customWidth="1"/>
    <col min="777" max="777" width="9.75" style="198" customWidth="1"/>
    <col min="778" max="779" width="0.83203125" style="198" customWidth="1"/>
    <col min="780" max="780" width="9.75" style="198" customWidth="1"/>
    <col min="781" max="782" width="0.83203125" style="198" customWidth="1"/>
    <col min="783" max="783" width="9.75" style="198" customWidth="1"/>
    <col min="784" max="785" width="0.83203125" style="198" customWidth="1"/>
    <col min="786" max="786" width="9.75" style="198" customWidth="1"/>
    <col min="787" max="788" width="0.83203125" style="198" customWidth="1"/>
    <col min="789" max="789" width="9.75" style="198" customWidth="1"/>
    <col min="790" max="791" width="0.83203125" style="198" customWidth="1"/>
    <col min="792" max="792" width="9.75" style="198" customWidth="1"/>
    <col min="793" max="793" width="0.83203125" style="198" customWidth="1"/>
    <col min="794" max="794" width="2.25" style="198" customWidth="1"/>
    <col min="795" max="796" width="8.75" style="198"/>
    <col min="797" max="797" width="3.33203125" style="198" customWidth="1"/>
    <col min="798" max="1024" width="8.75" style="198"/>
    <col min="1025" max="1025" width="22.75" style="198" customWidth="1"/>
    <col min="1026" max="1026" width="0.83203125" style="198" customWidth="1"/>
    <col min="1027" max="1027" width="9.75" style="198" customWidth="1"/>
    <col min="1028" max="1029" width="0.83203125" style="198" customWidth="1"/>
    <col min="1030" max="1030" width="9.75" style="198" customWidth="1"/>
    <col min="1031" max="1032" width="0.83203125" style="198" customWidth="1"/>
    <col min="1033" max="1033" width="9.75" style="198" customWidth="1"/>
    <col min="1034" max="1035" width="0.83203125" style="198" customWidth="1"/>
    <col min="1036" max="1036" width="9.75" style="198" customWidth="1"/>
    <col min="1037" max="1038" width="0.83203125" style="198" customWidth="1"/>
    <col min="1039" max="1039" width="9.75" style="198" customWidth="1"/>
    <col min="1040" max="1041" width="0.83203125" style="198" customWidth="1"/>
    <col min="1042" max="1042" width="9.75" style="198" customWidth="1"/>
    <col min="1043" max="1044" width="0.83203125" style="198" customWidth="1"/>
    <col min="1045" max="1045" width="9.75" style="198" customWidth="1"/>
    <col min="1046" max="1047" width="0.83203125" style="198" customWidth="1"/>
    <col min="1048" max="1048" width="9.75" style="198" customWidth="1"/>
    <col min="1049" max="1049" width="0.83203125" style="198" customWidth="1"/>
    <col min="1050" max="1050" width="2.25" style="198" customWidth="1"/>
    <col min="1051" max="1052" width="8.75" style="198"/>
    <col min="1053" max="1053" width="3.33203125" style="198" customWidth="1"/>
    <col min="1054" max="1280" width="8.75" style="198"/>
    <col min="1281" max="1281" width="22.75" style="198" customWidth="1"/>
    <col min="1282" max="1282" width="0.83203125" style="198" customWidth="1"/>
    <col min="1283" max="1283" width="9.75" style="198" customWidth="1"/>
    <col min="1284" max="1285" width="0.83203125" style="198" customWidth="1"/>
    <col min="1286" max="1286" width="9.75" style="198" customWidth="1"/>
    <col min="1287" max="1288" width="0.83203125" style="198" customWidth="1"/>
    <col min="1289" max="1289" width="9.75" style="198" customWidth="1"/>
    <col min="1290" max="1291" width="0.83203125" style="198" customWidth="1"/>
    <col min="1292" max="1292" width="9.75" style="198" customWidth="1"/>
    <col min="1293" max="1294" width="0.83203125" style="198" customWidth="1"/>
    <col min="1295" max="1295" width="9.75" style="198" customWidth="1"/>
    <col min="1296" max="1297" width="0.83203125" style="198" customWidth="1"/>
    <col min="1298" max="1298" width="9.75" style="198" customWidth="1"/>
    <col min="1299" max="1300" width="0.83203125" style="198" customWidth="1"/>
    <col min="1301" max="1301" width="9.75" style="198" customWidth="1"/>
    <col min="1302" max="1303" width="0.83203125" style="198" customWidth="1"/>
    <col min="1304" max="1304" width="9.75" style="198" customWidth="1"/>
    <col min="1305" max="1305" width="0.83203125" style="198" customWidth="1"/>
    <col min="1306" max="1306" width="2.25" style="198" customWidth="1"/>
    <col min="1307" max="1308" width="8.75" style="198"/>
    <col min="1309" max="1309" width="3.33203125" style="198" customWidth="1"/>
    <col min="1310" max="1536" width="8.75" style="198"/>
    <col min="1537" max="1537" width="22.75" style="198" customWidth="1"/>
    <col min="1538" max="1538" width="0.83203125" style="198" customWidth="1"/>
    <col min="1539" max="1539" width="9.75" style="198" customWidth="1"/>
    <col min="1540" max="1541" width="0.83203125" style="198" customWidth="1"/>
    <col min="1542" max="1542" width="9.75" style="198" customWidth="1"/>
    <col min="1543" max="1544" width="0.83203125" style="198" customWidth="1"/>
    <col min="1545" max="1545" width="9.75" style="198" customWidth="1"/>
    <col min="1546" max="1547" width="0.83203125" style="198" customWidth="1"/>
    <col min="1548" max="1548" width="9.75" style="198" customWidth="1"/>
    <col min="1549" max="1550" width="0.83203125" style="198" customWidth="1"/>
    <col min="1551" max="1551" width="9.75" style="198" customWidth="1"/>
    <col min="1552" max="1553" width="0.83203125" style="198" customWidth="1"/>
    <col min="1554" max="1554" width="9.75" style="198" customWidth="1"/>
    <col min="1555" max="1556" width="0.83203125" style="198" customWidth="1"/>
    <col min="1557" max="1557" width="9.75" style="198" customWidth="1"/>
    <col min="1558" max="1559" width="0.83203125" style="198" customWidth="1"/>
    <col min="1560" max="1560" width="9.75" style="198" customWidth="1"/>
    <col min="1561" max="1561" width="0.83203125" style="198" customWidth="1"/>
    <col min="1562" max="1562" width="2.25" style="198" customWidth="1"/>
    <col min="1563" max="1564" width="8.75" style="198"/>
    <col min="1565" max="1565" width="3.33203125" style="198" customWidth="1"/>
    <col min="1566" max="1792" width="8.75" style="198"/>
    <col min="1793" max="1793" width="22.75" style="198" customWidth="1"/>
    <col min="1794" max="1794" width="0.83203125" style="198" customWidth="1"/>
    <col min="1795" max="1795" width="9.75" style="198" customWidth="1"/>
    <col min="1796" max="1797" width="0.83203125" style="198" customWidth="1"/>
    <col min="1798" max="1798" width="9.75" style="198" customWidth="1"/>
    <col min="1799" max="1800" width="0.83203125" style="198" customWidth="1"/>
    <col min="1801" max="1801" width="9.75" style="198" customWidth="1"/>
    <col min="1802" max="1803" width="0.83203125" style="198" customWidth="1"/>
    <col min="1804" max="1804" width="9.75" style="198" customWidth="1"/>
    <col min="1805" max="1806" width="0.83203125" style="198" customWidth="1"/>
    <col min="1807" max="1807" width="9.75" style="198" customWidth="1"/>
    <col min="1808" max="1809" width="0.83203125" style="198" customWidth="1"/>
    <col min="1810" max="1810" width="9.75" style="198" customWidth="1"/>
    <col min="1811" max="1812" width="0.83203125" style="198" customWidth="1"/>
    <col min="1813" max="1813" width="9.75" style="198" customWidth="1"/>
    <col min="1814" max="1815" width="0.83203125" style="198" customWidth="1"/>
    <col min="1816" max="1816" width="9.75" style="198" customWidth="1"/>
    <col min="1817" max="1817" width="0.83203125" style="198" customWidth="1"/>
    <col min="1818" max="1818" width="2.25" style="198" customWidth="1"/>
    <col min="1819" max="1820" width="8.75" style="198"/>
    <col min="1821" max="1821" width="3.33203125" style="198" customWidth="1"/>
    <col min="1822" max="2048" width="8.75" style="198"/>
    <col min="2049" max="2049" width="22.75" style="198" customWidth="1"/>
    <col min="2050" max="2050" width="0.83203125" style="198" customWidth="1"/>
    <col min="2051" max="2051" width="9.75" style="198" customWidth="1"/>
    <col min="2052" max="2053" width="0.83203125" style="198" customWidth="1"/>
    <col min="2054" max="2054" width="9.75" style="198" customWidth="1"/>
    <col min="2055" max="2056" width="0.83203125" style="198" customWidth="1"/>
    <col min="2057" max="2057" width="9.75" style="198" customWidth="1"/>
    <col min="2058" max="2059" width="0.83203125" style="198" customWidth="1"/>
    <col min="2060" max="2060" width="9.75" style="198" customWidth="1"/>
    <col min="2061" max="2062" width="0.83203125" style="198" customWidth="1"/>
    <col min="2063" max="2063" width="9.75" style="198" customWidth="1"/>
    <col min="2064" max="2065" width="0.83203125" style="198" customWidth="1"/>
    <col min="2066" max="2066" width="9.75" style="198" customWidth="1"/>
    <col min="2067" max="2068" width="0.83203125" style="198" customWidth="1"/>
    <col min="2069" max="2069" width="9.75" style="198" customWidth="1"/>
    <col min="2070" max="2071" width="0.83203125" style="198" customWidth="1"/>
    <col min="2072" max="2072" width="9.75" style="198" customWidth="1"/>
    <col min="2073" max="2073" width="0.83203125" style="198" customWidth="1"/>
    <col min="2074" max="2074" width="2.25" style="198" customWidth="1"/>
    <col min="2075" max="2076" width="8.75" style="198"/>
    <col min="2077" max="2077" width="3.33203125" style="198" customWidth="1"/>
    <col min="2078" max="2304" width="8.75" style="198"/>
    <col min="2305" max="2305" width="22.75" style="198" customWidth="1"/>
    <col min="2306" max="2306" width="0.83203125" style="198" customWidth="1"/>
    <col min="2307" max="2307" width="9.75" style="198" customWidth="1"/>
    <col min="2308" max="2309" width="0.83203125" style="198" customWidth="1"/>
    <col min="2310" max="2310" width="9.75" style="198" customWidth="1"/>
    <col min="2311" max="2312" width="0.83203125" style="198" customWidth="1"/>
    <col min="2313" max="2313" width="9.75" style="198" customWidth="1"/>
    <col min="2314" max="2315" width="0.83203125" style="198" customWidth="1"/>
    <col min="2316" max="2316" width="9.75" style="198" customWidth="1"/>
    <col min="2317" max="2318" width="0.83203125" style="198" customWidth="1"/>
    <col min="2319" max="2319" width="9.75" style="198" customWidth="1"/>
    <col min="2320" max="2321" width="0.83203125" style="198" customWidth="1"/>
    <col min="2322" max="2322" width="9.75" style="198" customWidth="1"/>
    <col min="2323" max="2324" width="0.83203125" style="198" customWidth="1"/>
    <col min="2325" max="2325" width="9.75" style="198" customWidth="1"/>
    <col min="2326" max="2327" width="0.83203125" style="198" customWidth="1"/>
    <col min="2328" max="2328" width="9.75" style="198" customWidth="1"/>
    <col min="2329" max="2329" width="0.83203125" style="198" customWidth="1"/>
    <col min="2330" max="2330" width="2.25" style="198" customWidth="1"/>
    <col min="2331" max="2332" width="8.75" style="198"/>
    <col min="2333" max="2333" width="3.33203125" style="198" customWidth="1"/>
    <col min="2334" max="2560" width="8.75" style="198"/>
    <col min="2561" max="2561" width="22.75" style="198" customWidth="1"/>
    <col min="2562" max="2562" width="0.83203125" style="198" customWidth="1"/>
    <col min="2563" max="2563" width="9.75" style="198" customWidth="1"/>
    <col min="2564" max="2565" width="0.83203125" style="198" customWidth="1"/>
    <col min="2566" max="2566" width="9.75" style="198" customWidth="1"/>
    <col min="2567" max="2568" width="0.83203125" style="198" customWidth="1"/>
    <col min="2569" max="2569" width="9.75" style="198" customWidth="1"/>
    <col min="2570" max="2571" width="0.83203125" style="198" customWidth="1"/>
    <col min="2572" max="2572" width="9.75" style="198" customWidth="1"/>
    <col min="2573" max="2574" width="0.83203125" style="198" customWidth="1"/>
    <col min="2575" max="2575" width="9.75" style="198" customWidth="1"/>
    <col min="2576" max="2577" width="0.83203125" style="198" customWidth="1"/>
    <col min="2578" max="2578" width="9.75" style="198" customWidth="1"/>
    <col min="2579" max="2580" width="0.83203125" style="198" customWidth="1"/>
    <col min="2581" max="2581" width="9.75" style="198" customWidth="1"/>
    <col min="2582" max="2583" width="0.83203125" style="198" customWidth="1"/>
    <col min="2584" max="2584" width="9.75" style="198" customWidth="1"/>
    <col min="2585" max="2585" width="0.83203125" style="198" customWidth="1"/>
    <col min="2586" max="2586" width="2.25" style="198" customWidth="1"/>
    <col min="2587" max="2588" width="8.75" style="198"/>
    <col min="2589" max="2589" width="3.33203125" style="198" customWidth="1"/>
    <col min="2590" max="2816" width="8.75" style="198"/>
    <col min="2817" max="2817" width="22.75" style="198" customWidth="1"/>
    <col min="2818" max="2818" width="0.83203125" style="198" customWidth="1"/>
    <col min="2819" max="2819" width="9.75" style="198" customWidth="1"/>
    <col min="2820" max="2821" width="0.83203125" style="198" customWidth="1"/>
    <col min="2822" max="2822" width="9.75" style="198" customWidth="1"/>
    <col min="2823" max="2824" width="0.83203125" style="198" customWidth="1"/>
    <col min="2825" max="2825" width="9.75" style="198" customWidth="1"/>
    <col min="2826" max="2827" width="0.83203125" style="198" customWidth="1"/>
    <col min="2828" max="2828" width="9.75" style="198" customWidth="1"/>
    <col min="2829" max="2830" width="0.83203125" style="198" customWidth="1"/>
    <col min="2831" max="2831" width="9.75" style="198" customWidth="1"/>
    <col min="2832" max="2833" width="0.83203125" style="198" customWidth="1"/>
    <col min="2834" max="2834" width="9.75" style="198" customWidth="1"/>
    <col min="2835" max="2836" width="0.83203125" style="198" customWidth="1"/>
    <col min="2837" max="2837" width="9.75" style="198" customWidth="1"/>
    <col min="2838" max="2839" width="0.83203125" style="198" customWidth="1"/>
    <col min="2840" max="2840" width="9.75" style="198" customWidth="1"/>
    <col min="2841" max="2841" width="0.83203125" style="198" customWidth="1"/>
    <col min="2842" max="2842" width="2.25" style="198" customWidth="1"/>
    <col min="2843" max="2844" width="8.75" style="198"/>
    <col min="2845" max="2845" width="3.33203125" style="198" customWidth="1"/>
    <col min="2846" max="3072" width="8.75" style="198"/>
    <col min="3073" max="3073" width="22.75" style="198" customWidth="1"/>
    <col min="3074" max="3074" width="0.83203125" style="198" customWidth="1"/>
    <col min="3075" max="3075" width="9.75" style="198" customWidth="1"/>
    <col min="3076" max="3077" width="0.83203125" style="198" customWidth="1"/>
    <col min="3078" max="3078" width="9.75" style="198" customWidth="1"/>
    <col min="3079" max="3080" width="0.83203125" style="198" customWidth="1"/>
    <col min="3081" max="3081" width="9.75" style="198" customWidth="1"/>
    <col min="3082" max="3083" width="0.83203125" style="198" customWidth="1"/>
    <col min="3084" max="3084" width="9.75" style="198" customWidth="1"/>
    <col min="3085" max="3086" width="0.83203125" style="198" customWidth="1"/>
    <col min="3087" max="3087" width="9.75" style="198" customWidth="1"/>
    <col min="3088" max="3089" width="0.83203125" style="198" customWidth="1"/>
    <col min="3090" max="3090" width="9.75" style="198" customWidth="1"/>
    <col min="3091" max="3092" width="0.83203125" style="198" customWidth="1"/>
    <col min="3093" max="3093" width="9.75" style="198" customWidth="1"/>
    <col min="3094" max="3095" width="0.83203125" style="198" customWidth="1"/>
    <col min="3096" max="3096" width="9.75" style="198" customWidth="1"/>
    <col min="3097" max="3097" width="0.83203125" style="198" customWidth="1"/>
    <col min="3098" max="3098" width="2.25" style="198" customWidth="1"/>
    <col min="3099" max="3100" width="8.75" style="198"/>
    <col min="3101" max="3101" width="3.33203125" style="198" customWidth="1"/>
    <col min="3102" max="3328" width="8.75" style="198"/>
    <col min="3329" max="3329" width="22.75" style="198" customWidth="1"/>
    <col min="3330" max="3330" width="0.83203125" style="198" customWidth="1"/>
    <col min="3331" max="3331" width="9.75" style="198" customWidth="1"/>
    <col min="3332" max="3333" width="0.83203125" style="198" customWidth="1"/>
    <col min="3334" max="3334" width="9.75" style="198" customWidth="1"/>
    <col min="3335" max="3336" width="0.83203125" style="198" customWidth="1"/>
    <col min="3337" max="3337" width="9.75" style="198" customWidth="1"/>
    <col min="3338" max="3339" width="0.83203125" style="198" customWidth="1"/>
    <col min="3340" max="3340" width="9.75" style="198" customWidth="1"/>
    <col min="3341" max="3342" width="0.83203125" style="198" customWidth="1"/>
    <col min="3343" max="3343" width="9.75" style="198" customWidth="1"/>
    <col min="3344" max="3345" width="0.83203125" style="198" customWidth="1"/>
    <col min="3346" max="3346" width="9.75" style="198" customWidth="1"/>
    <col min="3347" max="3348" width="0.83203125" style="198" customWidth="1"/>
    <col min="3349" max="3349" width="9.75" style="198" customWidth="1"/>
    <col min="3350" max="3351" width="0.83203125" style="198" customWidth="1"/>
    <col min="3352" max="3352" width="9.75" style="198" customWidth="1"/>
    <col min="3353" max="3353" width="0.83203125" style="198" customWidth="1"/>
    <col min="3354" max="3354" width="2.25" style="198" customWidth="1"/>
    <col min="3355" max="3356" width="8.75" style="198"/>
    <col min="3357" max="3357" width="3.33203125" style="198" customWidth="1"/>
    <col min="3358" max="3584" width="8.75" style="198"/>
    <col min="3585" max="3585" width="22.75" style="198" customWidth="1"/>
    <col min="3586" max="3586" width="0.83203125" style="198" customWidth="1"/>
    <col min="3587" max="3587" width="9.75" style="198" customWidth="1"/>
    <col min="3588" max="3589" width="0.83203125" style="198" customWidth="1"/>
    <col min="3590" max="3590" width="9.75" style="198" customWidth="1"/>
    <col min="3591" max="3592" width="0.83203125" style="198" customWidth="1"/>
    <col min="3593" max="3593" width="9.75" style="198" customWidth="1"/>
    <col min="3594" max="3595" width="0.83203125" style="198" customWidth="1"/>
    <col min="3596" max="3596" width="9.75" style="198" customWidth="1"/>
    <col min="3597" max="3598" width="0.83203125" style="198" customWidth="1"/>
    <col min="3599" max="3599" width="9.75" style="198" customWidth="1"/>
    <col min="3600" max="3601" width="0.83203125" style="198" customWidth="1"/>
    <col min="3602" max="3602" width="9.75" style="198" customWidth="1"/>
    <col min="3603" max="3604" width="0.83203125" style="198" customWidth="1"/>
    <col min="3605" max="3605" width="9.75" style="198" customWidth="1"/>
    <col min="3606" max="3607" width="0.83203125" style="198" customWidth="1"/>
    <col min="3608" max="3608" width="9.75" style="198" customWidth="1"/>
    <col min="3609" max="3609" width="0.83203125" style="198" customWidth="1"/>
    <col min="3610" max="3610" width="2.25" style="198" customWidth="1"/>
    <col min="3611" max="3612" width="8.75" style="198"/>
    <col min="3613" max="3613" width="3.33203125" style="198" customWidth="1"/>
    <col min="3614" max="3840" width="8.75" style="198"/>
    <col min="3841" max="3841" width="22.75" style="198" customWidth="1"/>
    <col min="3842" max="3842" width="0.83203125" style="198" customWidth="1"/>
    <col min="3843" max="3843" width="9.75" style="198" customWidth="1"/>
    <col min="3844" max="3845" width="0.83203125" style="198" customWidth="1"/>
    <col min="3846" max="3846" width="9.75" style="198" customWidth="1"/>
    <col min="3847" max="3848" width="0.83203125" style="198" customWidth="1"/>
    <col min="3849" max="3849" width="9.75" style="198" customWidth="1"/>
    <col min="3850" max="3851" width="0.83203125" style="198" customWidth="1"/>
    <col min="3852" max="3852" width="9.75" style="198" customWidth="1"/>
    <col min="3853" max="3854" width="0.83203125" style="198" customWidth="1"/>
    <col min="3855" max="3855" width="9.75" style="198" customWidth="1"/>
    <col min="3856" max="3857" width="0.83203125" style="198" customWidth="1"/>
    <col min="3858" max="3858" width="9.75" style="198" customWidth="1"/>
    <col min="3859" max="3860" width="0.83203125" style="198" customWidth="1"/>
    <col min="3861" max="3861" width="9.75" style="198" customWidth="1"/>
    <col min="3862" max="3863" width="0.83203125" style="198" customWidth="1"/>
    <col min="3864" max="3864" width="9.75" style="198" customWidth="1"/>
    <col min="3865" max="3865" width="0.83203125" style="198" customWidth="1"/>
    <col min="3866" max="3866" width="2.25" style="198" customWidth="1"/>
    <col min="3867" max="3868" width="8.75" style="198"/>
    <col min="3869" max="3869" width="3.33203125" style="198" customWidth="1"/>
    <col min="3870" max="4096" width="8.75" style="198"/>
    <col min="4097" max="4097" width="22.75" style="198" customWidth="1"/>
    <col min="4098" max="4098" width="0.83203125" style="198" customWidth="1"/>
    <col min="4099" max="4099" width="9.75" style="198" customWidth="1"/>
    <col min="4100" max="4101" width="0.83203125" style="198" customWidth="1"/>
    <col min="4102" max="4102" width="9.75" style="198" customWidth="1"/>
    <col min="4103" max="4104" width="0.83203125" style="198" customWidth="1"/>
    <col min="4105" max="4105" width="9.75" style="198" customWidth="1"/>
    <col min="4106" max="4107" width="0.83203125" style="198" customWidth="1"/>
    <col min="4108" max="4108" width="9.75" style="198" customWidth="1"/>
    <col min="4109" max="4110" width="0.83203125" style="198" customWidth="1"/>
    <col min="4111" max="4111" width="9.75" style="198" customWidth="1"/>
    <col min="4112" max="4113" width="0.83203125" style="198" customWidth="1"/>
    <col min="4114" max="4114" width="9.75" style="198" customWidth="1"/>
    <col min="4115" max="4116" width="0.83203125" style="198" customWidth="1"/>
    <col min="4117" max="4117" width="9.75" style="198" customWidth="1"/>
    <col min="4118" max="4119" width="0.83203125" style="198" customWidth="1"/>
    <col min="4120" max="4120" width="9.75" style="198" customWidth="1"/>
    <col min="4121" max="4121" width="0.83203125" style="198" customWidth="1"/>
    <col min="4122" max="4122" width="2.25" style="198" customWidth="1"/>
    <col min="4123" max="4124" width="8.75" style="198"/>
    <col min="4125" max="4125" width="3.33203125" style="198" customWidth="1"/>
    <col min="4126" max="4352" width="8.75" style="198"/>
    <col min="4353" max="4353" width="22.75" style="198" customWidth="1"/>
    <col min="4354" max="4354" width="0.83203125" style="198" customWidth="1"/>
    <col min="4355" max="4355" width="9.75" style="198" customWidth="1"/>
    <col min="4356" max="4357" width="0.83203125" style="198" customWidth="1"/>
    <col min="4358" max="4358" width="9.75" style="198" customWidth="1"/>
    <col min="4359" max="4360" width="0.83203125" style="198" customWidth="1"/>
    <col min="4361" max="4361" width="9.75" style="198" customWidth="1"/>
    <col min="4362" max="4363" width="0.83203125" style="198" customWidth="1"/>
    <col min="4364" max="4364" width="9.75" style="198" customWidth="1"/>
    <col min="4365" max="4366" width="0.83203125" style="198" customWidth="1"/>
    <col min="4367" max="4367" width="9.75" style="198" customWidth="1"/>
    <col min="4368" max="4369" width="0.83203125" style="198" customWidth="1"/>
    <col min="4370" max="4370" width="9.75" style="198" customWidth="1"/>
    <col min="4371" max="4372" width="0.83203125" style="198" customWidth="1"/>
    <col min="4373" max="4373" width="9.75" style="198" customWidth="1"/>
    <col min="4374" max="4375" width="0.83203125" style="198" customWidth="1"/>
    <col min="4376" max="4376" width="9.75" style="198" customWidth="1"/>
    <col min="4377" max="4377" width="0.83203125" style="198" customWidth="1"/>
    <col min="4378" max="4378" width="2.25" style="198" customWidth="1"/>
    <col min="4379" max="4380" width="8.75" style="198"/>
    <col min="4381" max="4381" width="3.33203125" style="198" customWidth="1"/>
    <col min="4382" max="4608" width="8.75" style="198"/>
    <col min="4609" max="4609" width="22.75" style="198" customWidth="1"/>
    <col min="4610" max="4610" width="0.83203125" style="198" customWidth="1"/>
    <col min="4611" max="4611" width="9.75" style="198" customWidth="1"/>
    <col min="4612" max="4613" width="0.83203125" style="198" customWidth="1"/>
    <col min="4614" max="4614" width="9.75" style="198" customWidth="1"/>
    <col min="4615" max="4616" width="0.83203125" style="198" customWidth="1"/>
    <col min="4617" max="4617" width="9.75" style="198" customWidth="1"/>
    <col min="4618" max="4619" width="0.83203125" style="198" customWidth="1"/>
    <col min="4620" max="4620" width="9.75" style="198" customWidth="1"/>
    <col min="4621" max="4622" width="0.83203125" style="198" customWidth="1"/>
    <col min="4623" max="4623" width="9.75" style="198" customWidth="1"/>
    <col min="4624" max="4625" width="0.83203125" style="198" customWidth="1"/>
    <col min="4626" max="4626" width="9.75" style="198" customWidth="1"/>
    <col min="4627" max="4628" width="0.83203125" style="198" customWidth="1"/>
    <col min="4629" max="4629" width="9.75" style="198" customWidth="1"/>
    <col min="4630" max="4631" width="0.83203125" style="198" customWidth="1"/>
    <col min="4632" max="4632" width="9.75" style="198" customWidth="1"/>
    <col min="4633" max="4633" width="0.83203125" style="198" customWidth="1"/>
    <col min="4634" max="4634" width="2.25" style="198" customWidth="1"/>
    <col min="4635" max="4636" width="8.75" style="198"/>
    <col min="4637" max="4637" width="3.33203125" style="198" customWidth="1"/>
    <col min="4638" max="4864" width="8.75" style="198"/>
    <col min="4865" max="4865" width="22.75" style="198" customWidth="1"/>
    <col min="4866" max="4866" width="0.83203125" style="198" customWidth="1"/>
    <col min="4867" max="4867" width="9.75" style="198" customWidth="1"/>
    <col min="4868" max="4869" width="0.83203125" style="198" customWidth="1"/>
    <col min="4870" max="4870" width="9.75" style="198" customWidth="1"/>
    <col min="4871" max="4872" width="0.83203125" style="198" customWidth="1"/>
    <col min="4873" max="4873" width="9.75" style="198" customWidth="1"/>
    <col min="4874" max="4875" width="0.83203125" style="198" customWidth="1"/>
    <col min="4876" max="4876" width="9.75" style="198" customWidth="1"/>
    <col min="4877" max="4878" width="0.83203125" style="198" customWidth="1"/>
    <col min="4879" max="4879" width="9.75" style="198" customWidth="1"/>
    <col min="4880" max="4881" width="0.83203125" style="198" customWidth="1"/>
    <col min="4882" max="4882" width="9.75" style="198" customWidth="1"/>
    <col min="4883" max="4884" width="0.83203125" style="198" customWidth="1"/>
    <col min="4885" max="4885" width="9.75" style="198" customWidth="1"/>
    <col min="4886" max="4887" width="0.83203125" style="198" customWidth="1"/>
    <col min="4888" max="4888" width="9.75" style="198" customWidth="1"/>
    <col min="4889" max="4889" width="0.83203125" style="198" customWidth="1"/>
    <col min="4890" max="4890" width="2.25" style="198" customWidth="1"/>
    <col min="4891" max="4892" width="8.75" style="198"/>
    <col min="4893" max="4893" width="3.33203125" style="198" customWidth="1"/>
    <col min="4894" max="5120" width="8.75" style="198"/>
    <col min="5121" max="5121" width="22.75" style="198" customWidth="1"/>
    <col min="5122" max="5122" width="0.83203125" style="198" customWidth="1"/>
    <col min="5123" max="5123" width="9.75" style="198" customWidth="1"/>
    <col min="5124" max="5125" width="0.83203125" style="198" customWidth="1"/>
    <col min="5126" max="5126" width="9.75" style="198" customWidth="1"/>
    <col min="5127" max="5128" width="0.83203125" style="198" customWidth="1"/>
    <col min="5129" max="5129" width="9.75" style="198" customWidth="1"/>
    <col min="5130" max="5131" width="0.83203125" style="198" customWidth="1"/>
    <col min="5132" max="5132" width="9.75" style="198" customWidth="1"/>
    <col min="5133" max="5134" width="0.83203125" style="198" customWidth="1"/>
    <col min="5135" max="5135" width="9.75" style="198" customWidth="1"/>
    <col min="5136" max="5137" width="0.83203125" style="198" customWidth="1"/>
    <col min="5138" max="5138" width="9.75" style="198" customWidth="1"/>
    <col min="5139" max="5140" width="0.83203125" style="198" customWidth="1"/>
    <col min="5141" max="5141" width="9.75" style="198" customWidth="1"/>
    <col min="5142" max="5143" width="0.83203125" style="198" customWidth="1"/>
    <col min="5144" max="5144" width="9.75" style="198" customWidth="1"/>
    <col min="5145" max="5145" width="0.83203125" style="198" customWidth="1"/>
    <col min="5146" max="5146" width="2.25" style="198" customWidth="1"/>
    <col min="5147" max="5148" width="8.75" style="198"/>
    <col min="5149" max="5149" width="3.33203125" style="198" customWidth="1"/>
    <col min="5150" max="5376" width="8.75" style="198"/>
    <col min="5377" max="5377" width="22.75" style="198" customWidth="1"/>
    <col min="5378" max="5378" width="0.83203125" style="198" customWidth="1"/>
    <col min="5379" max="5379" width="9.75" style="198" customWidth="1"/>
    <col min="5380" max="5381" width="0.83203125" style="198" customWidth="1"/>
    <col min="5382" max="5382" width="9.75" style="198" customWidth="1"/>
    <col min="5383" max="5384" width="0.83203125" style="198" customWidth="1"/>
    <col min="5385" max="5385" width="9.75" style="198" customWidth="1"/>
    <col min="5386" max="5387" width="0.83203125" style="198" customWidth="1"/>
    <col min="5388" max="5388" width="9.75" style="198" customWidth="1"/>
    <col min="5389" max="5390" width="0.83203125" style="198" customWidth="1"/>
    <col min="5391" max="5391" width="9.75" style="198" customWidth="1"/>
    <col min="5392" max="5393" width="0.83203125" style="198" customWidth="1"/>
    <col min="5394" max="5394" width="9.75" style="198" customWidth="1"/>
    <col min="5395" max="5396" width="0.83203125" style="198" customWidth="1"/>
    <col min="5397" max="5397" width="9.75" style="198" customWidth="1"/>
    <col min="5398" max="5399" width="0.83203125" style="198" customWidth="1"/>
    <col min="5400" max="5400" width="9.75" style="198" customWidth="1"/>
    <col min="5401" max="5401" width="0.83203125" style="198" customWidth="1"/>
    <col min="5402" max="5402" width="2.25" style="198" customWidth="1"/>
    <col min="5403" max="5404" width="8.75" style="198"/>
    <col min="5405" max="5405" width="3.33203125" style="198" customWidth="1"/>
    <col min="5406" max="5632" width="8.75" style="198"/>
    <col min="5633" max="5633" width="22.75" style="198" customWidth="1"/>
    <col min="5634" max="5634" width="0.83203125" style="198" customWidth="1"/>
    <col min="5635" max="5635" width="9.75" style="198" customWidth="1"/>
    <col min="5636" max="5637" width="0.83203125" style="198" customWidth="1"/>
    <col min="5638" max="5638" width="9.75" style="198" customWidth="1"/>
    <col min="5639" max="5640" width="0.83203125" style="198" customWidth="1"/>
    <col min="5641" max="5641" width="9.75" style="198" customWidth="1"/>
    <col min="5642" max="5643" width="0.83203125" style="198" customWidth="1"/>
    <col min="5644" max="5644" width="9.75" style="198" customWidth="1"/>
    <col min="5645" max="5646" width="0.83203125" style="198" customWidth="1"/>
    <col min="5647" max="5647" width="9.75" style="198" customWidth="1"/>
    <col min="5648" max="5649" width="0.83203125" style="198" customWidth="1"/>
    <col min="5650" max="5650" width="9.75" style="198" customWidth="1"/>
    <col min="5651" max="5652" width="0.83203125" style="198" customWidth="1"/>
    <col min="5653" max="5653" width="9.75" style="198" customWidth="1"/>
    <col min="5654" max="5655" width="0.83203125" style="198" customWidth="1"/>
    <col min="5656" max="5656" width="9.75" style="198" customWidth="1"/>
    <col min="5657" max="5657" width="0.83203125" style="198" customWidth="1"/>
    <col min="5658" max="5658" width="2.25" style="198" customWidth="1"/>
    <col min="5659" max="5660" width="8.75" style="198"/>
    <col min="5661" max="5661" width="3.33203125" style="198" customWidth="1"/>
    <col min="5662" max="5888" width="8.75" style="198"/>
    <col min="5889" max="5889" width="22.75" style="198" customWidth="1"/>
    <col min="5890" max="5890" width="0.83203125" style="198" customWidth="1"/>
    <col min="5891" max="5891" width="9.75" style="198" customWidth="1"/>
    <col min="5892" max="5893" width="0.83203125" style="198" customWidth="1"/>
    <col min="5894" max="5894" width="9.75" style="198" customWidth="1"/>
    <col min="5895" max="5896" width="0.83203125" style="198" customWidth="1"/>
    <col min="5897" max="5897" width="9.75" style="198" customWidth="1"/>
    <col min="5898" max="5899" width="0.83203125" style="198" customWidth="1"/>
    <col min="5900" max="5900" width="9.75" style="198" customWidth="1"/>
    <col min="5901" max="5902" width="0.83203125" style="198" customWidth="1"/>
    <col min="5903" max="5903" width="9.75" style="198" customWidth="1"/>
    <col min="5904" max="5905" width="0.83203125" style="198" customWidth="1"/>
    <col min="5906" max="5906" width="9.75" style="198" customWidth="1"/>
    <col min="5907" max="5908" width="0.83203125" style="198" customWidth="1"/>
    <col min="5909" max="5909" width="9.75" style="198" customWidth="1"/>
    <col min="5910" max="5911" width="0.83203125" style="198" customWidth="1"/>
    <col min="5912" max="5912" width="9.75" style="198" customWidth="1"/>
    <col min="5913" max="5913" width="0.83203125" style="198" customWidth="1"/>
    <col min="5914" max="5914" width="2.25" style="198" customWidth="1"/>
    <col min="5915" max="5916" width="8.75" style="198"/>
    <col min="5917" max="5917" width="3.33203125" style="198" customWidth="1"/>
    <col min="5918" max="6144" width="8.75" style="198"/>
    <col min="6145" max="6145" width="22.75" style="198" customWidth="1"/>
    <col min="6146" max="6146" width="0.83203125" style="198" customWidth="1"/>
    <col min="6147" max="6147" width="9.75" style="198" customWidth="1"/>
    <col min="6148" max="6149" width="0.83203125" style="198" customWidth="1"/>
    <col min="6150" max="6150" width="9.75" style="198" customWidth="1"/>
    <col min="6151" max="6152" width="0.83203125" style="198" customWidth="1"/>
    <col min="6153" max="6153" width="9.75" style="198" customWidth="1"/>
    <col min="6154" max="6155" width="0.83203125" style="198" customWidth="1"/>
    <col min="6156" max="6156" width="9.75" style="198" customWidth="1"/>
    <col min="6157" max="6158" width="0.83203125" style="198" customWidth="1"/>
    <col min="6159" max="6159" width="9.75" style="198" customWidth="1"/>
    <col min="6160" max="6161" width="0.83203125" style="198" customWidth="1"/>
    <col min="6162" max="6162" width="9.75" style="198" customWidth="1"/>
    <col min="6163" max="6164" width="0.83203125" style="198" customWidth="1"/>
    <col min="6165" max="6165" width="9.75" style="198" customWidth="1"/>
    <col min="6166" max="6167" width="0.83203125" style="198" customWidth="1"/>
    <col min="6168" max="6168" width="9.75" style="198" customWidth="1"/>
    <col min="6169" max="6169" width="0.83203125" style="198" customWidth="1"/>
    <col min="6170" max="6170" width="2.25" style="198" customWidth="1"/>
    <col min="6171" max="6172" width="8.75" style="198"/>
    <col min="6173" max="6173" width="3.33203125" style="198" customWidth="1"/>
    <col min="6174" max="6400" width="8.75" style="198"/>
    <col min="6401" max="6401" width="22.75" style="198" customWidth="1"/>
    <col min="6402" max="6402" width="0.83203125" style="198" customWidth="1"/>
    <col min="6403" max="6403" width="9.75" style="198" customWidth="1"/>
    <col min="6404" max="6405" width="0.83203125" style="198" customWidth="1"/>
    <col min="6406" max="6406" width="9.75" style="198" customWidth="1"/>
    <col min="6407" max="6408" width="0.83203125" style="198" customWidth="1"/>
    <col min="6409" max="6409" width="9.75" style="198" customWidth="1"/>
    <col min="6410" max="6411" width="0.83203125" style="198" customWidth="1"/>
    <col min="6412" max="6412" width="9.75" style="198" customWidth="1"/>
    <col min="6413" max="6414" width="0.83203125" style="198" customWidth="1"/>
    <col min="6415" max="6415" width="9.75" style="198" customWidth="1"/>
    <col min="6416" max="6417" width="0.83203125" style="198" customWidth="1"/>
    <col min="6418" max="6418" width="9.75" style="198" customWidth="1"/>
    <col min="6419" max="6420" width="0.83203125" style="198" customWidth="1"/>
    <col min="6421" max="6421" width="9.75" style="198" customWidth="1"/>
    <col min="6422" max="6423" width="0.83203125" style="198" customWidth="1"/>
    <col min="6424" max="6424" width="9.75" style="198" customWidth="1"/>
    <col min="6425" max="6425" width="0.83203125" style="198" customWidth="1"/>
    <col min="6426" max="6426" width="2.25" style="198" customWidth="1"/>
    <col min="6427" max="6428" width="8.75" style="198"/>
    <col min="6429" max="6429" width="3.33203125" style="198" customWidth="1"/>
    <col min="6430" max="6656" width="8.75" style="198"/>
    <col min="6657" max="6657" width="22.75" style="198" customWidth="1"/>
    <col min="6658" max="6658" width="0.83203125" style="198" customWidth="1"/>
    <col min="6659" max="6659" width="9.75" style="198" customWidth="1"/>
    <col min="6660" max="6661" width="0.83203125" style="198" customWidth="1"/>
    <col min="6662" max="6662" width="9.75" style="198" customWidth="1"/>
    <col min="6663" max="6664" width="0.83203125" style="198" customWidth="1"/>
    <col min="6665" max="6665" width="9.75" style="198" customWidth="1"/>
    <col min="6666" max="6667" width="0.83203125" style="198" customWidth="1"/>
    <col min="6668" max="6668" width="9.75" style="198" customWidth="1"/>
    <col min="6669" max="6670" width="0.83203125" style="198" customWidth="1"/>
    <col min="6671" max="6671" width="9.75" style="198" customWidth="1"/>
    <col min="6672" max="6673" width="0.83203125" style="198" customWidth="1"/>
    <col min="6674" max="6674" width="9.75" style="198" customWidth="1"/>
    <col min="6675" max="6676" width="0.83203125" style="198" customWidth="1"/>
    <col min="6677" max="6677" width="9.75" style="198" customWidth="1"/>
    <col min="6678" max="6679" width="0.83203125" style="198" customWidth="1"/>
    <col min="6680" max="6680" width="9.75" style="198" customWidth="1"/>
    <col min="6681" max="6681" width="0.83203125" style="198" customWidth="1"/>
    <col min="6682" max="6682" width="2.25" style="198" customWidth="1"/>
    <col min="6683" max="6684" width="8.75" style="198"/>
    <col min="6685" max="6685" width="3.33203125" style="198" customWidth="1"/>
    <col min="6686" max="6912" width="8.75" style="198"/>
    <col min="6913" max="6913" width="22.75" style="198" customWidth="1"/>
    <col min="6914" max="6914" width="0.83203125" style="198" customWidth="1"/>
    <col min="6915" max="6915" width="9.75" style="198" customWidth="1"/>
    <col min="6916" max="6917" width="0.83203125" style="198" customWidth="1"/>
    <col min="6918" max="6918" width="9.75" style="198" customWidth="1"/>
    <col min="6919" max="6920" width="0.83203125" style="198" customWidth="1"/>
    <col min="6921" max="6921" width="9.75" style="198" customWidth="1"/>
    <col min="6922" max="6923" width="0.83203125" style="198" customWidth="1"/>
    <col min="6924" max="6924" width="9.75" style="198" customWidth="1"/>
    <col min="6925" max="6926" width="0.83203125" style="198" customWidth="1"/>
    <col min="6927" max="6927" width="9.75" style="198" customWidth="1"/>
    <col min="6928" max="6929" width="0.83203125" style="198" customWidth="1"/>
    <col min="6930" max="6930" width="9.75" style="198" customWidth="1"/>
    <col min="6931" max="6932" width="0.83203125" style="198" customWidth="1"/>
    <col min="6933" max="6933" width="9.75" style="198" customWidth="1"/>
    <col min="6934" max="6935" width="0.83203125" style="198" customWidth="1"/>
    <col min="6936" max="6936" width="9.75" style="198" customWidth="1"/>
    <col min="6937" max="6937" width="0.83203125" style="198" customWidth="1"/>
    <col min="6938" max="6938" width="2.25" style="198" customWidth="1"/>
    <col min="6939" max="6940" width="8.75" style="198"/>
    <col min="6941" max="6941" width="3.33203125" style="198" customWidth="1"/>
    <col min="6942" max="7168" width="8.75" style="198"/>
    <col min="7169" max="7169" width="22.75" style="198" customWidth="1"/>
    <col min="7170" max="7170" width="0.83203125" style="198" customWidth="1"/>
    <col min="7171" max="7171" width="9.75" style="198" customWidth="1"/>
    <col min="7172" max="7173" width="0.83203125" style="198" customWidth="1"/>
    <col min="7174" max="7174" width="9.75" style="198" customWidth="1"/>
    <col min="7175" max="7176" width="0.83203125" style="198" customWidth="1"/>
    <col min="7177" max="7177" width="9.75" style="198" customWidth="1"/>
    <col min="7178" max="7179" width="0.83203125" style="198" customWidth="1"/>
    <col min="7180" max="7180" width="9.75" style="198" customWidth="1"/>
    <col min="7181" max="7182" width="0.83203125" style="198" customWidth="1"/>
    <col min="7183" max="7183" width="9.75" style="198" customWidth="1"/>
    <col min="7184" max="7185" width="0.83203125" style="198" customWidth="1"/>
    <col min="7186" max="7186" width="9.75" style="198" customWidth="1"/>
    <col min="7187" max="7188" width="0.83203125" style="198" customWidth="1"/>
    <col min="7189" max="7189" width="9.75" style="198" customWidth="1"/>
    <col min="7190" max="7191" width="0.83203125" style="198" customWidth="1"/>
    <col min="7192" max="7192" width="9.75" style="198" customWidth="1"/>
    <col min="7193" max="7193" width="0.83203125" style="198" customWidth="1"/>
    <col min="7194" max="7194" width="2.25" style="198" customWidth="1"/>
    <col min="7195" max="7196" width="8.75" style="198"/>
    <col min="7197" max="7197" width="3.33203125" style="198" customWidth="1"/>
    <col min="7198" max="7424" width="8.75" style="198"/>
    <col min="7425" max="7425" width="22.75" style="198" customWidth="1"/>
    <col min="7426" max="7426" width="0.83203125" style="198" customWidth="1"/>
    <col min="7427" max="7427" width="9.75" style="198" customWidth="1"/>
    <col min="7428" max="7429" width="0.83203125" style="198" customWidth="1"/>
    <col min="7430" max="7430" width="9.75" style="198" customWidth="1"/>
    <col min="7431" max="7432" width="0.83203125" style="198" customWidth="1"/>
    <col min="7433" max="7433" width="9.75" style="198" customWidth="1"/>
    <col min="7434" max="7435" width="0.83203125" style="198" customWidth="1"/>
    <col min="7436" max="7436" width="9.75" style="198" customWidth="1"/>
    <col min="7437" max="7438" width="0.83203125" style="198" customWidth="1"/>
    <col min="7439" max="7439" width="9.75" style="198" customWidth="1"/>
    <col min="7440" max="7441" width="0.83203125" style="198" customWidth="1"/>
    <col min="7442" max="7442" width="9.75" style="198" customWidth="1"/>
    <col min="7443" max="7444" width="0.83203125" style="198" customWidth="1"/>
    <col min="7445" max="7445" width="9.75" style="198" customWidth="1"/>
    <col min="7446" max="7447" width="0.83203125" style="198" customWidth="1"/>
    <col min="7448" max="7448" width="9.75" style="198" customWidth="1"/>
    <col min="7449" max="7449" width="0.83203125" style="198" customWidth="1"/>
    <col min="7450" max="7450" width="2.25" style="198" customWidth="1"/>
    <col min="7451" max="7452" width="8.75" style="198"/>
    <col min="7453" max="7453" width="3.33203125" style="198" customWidth="1"/>
    <col min="7454" max="7680" width="8.75" style="198"/>
    <col min="7681" max="7681" width="22.75" style="198" customWidth="1"/>
    <col min="7682" max="7682" width="0.83203125" style="198" customWidth="1"/>
    <col min="7683" max="7683" width="9.75" style="198" customWidth="1"/>
    <col min="7684" max="7685" width="0.83203125" style="198" customWidth="1"/>
    <col min="7686" max="7686" width="9.75" style="198" customWidth="1"/>
    <col min="7687" max="7688" width="0.83203125" style="198" customWidth="1"/>
    <col min="7689" max="7689" width="9.75" style="198" customWidth="1"/>
    <col min="7690" max="7691" width="0.83203125" style="198" customWidth="1"/>
    <col min="7692" max="7692" width="9.75" style="198" customWidth="1"/>
    <col min="7693" max="7694" width="0.83203125" style="198" customWidth="1"/>
    <col min="7695" max="7695" width="9.75" style="198" customWidth="1"/>
    <col min="7696" max="7697" width="0.83203125" style="198" customWidth="1"/>
    <col min="7698" max="7698" width="9.75" style="198" customWidth="1"/>
    <col min="7699" max="7700" width="0.83203125" style="198" customWidth="1"/>
    <col min="7701" max="7701" width="9.75" style="198" customWidth="1"/>
    <col min="7702" max="7703" width="0.83203125" style="198" customWidth="1"/>
    <col min="7704" max="7704" width="9.75" style="198" customWidth="1"/>
    <col min="7705" max="7705" width="0.83203125" style="198" customWidth="1"/>
    <col min="7706" max="7706" width="2.25" style="198" customWidth="1"/>
    <col min="7707" max="7708" width="8.75" style="198"/>
    <col min="7709" max="7709" width="3.33203125" style="198" customWidth="1"/>
    <col min="7710" max="7936" width="8.75" style="198"/>
    <col min="7937" max="7937" width="22.75" style="198" customWidth="1"/>
    <col min="7938" max="7938" width="0.83203125" style="198" customWidth="1"/>
    <col min="7939" max="7939" width="9.75" style="198" customWidth="1"/>
    <col min="7940" max="7941" width="0.83203125" style="198" customWidth="1"/>
    <col min="7942" max="7942" width="9.75" style="198" customWidth="1"/>
    <col min="7943" max="7944" width="0.83203125" style="198" customWidth="1"/>
    <col min="7945" max="7945" width="9.75" style="198" customWidth="1"/>
    <col min="7946" max="7947" width="0.83203125" style="198" customWidth="1"/>
    <col min="7948" max="7948" width="9.75" style="198" customWidth="1"/>
    <col min="7949" max="7950" width="0.83203125" style="198" customWidth="1"/>
    <col min="7951" max="7951" width="9.75" style="198" customWidth="1"/>
    <col min="7952" max="7953" width="0.83203125" style="198" customWidth="1"/>
    <col min="7954" max="7954" width="9.75" style="198" customWidth="1"/>
    <col min="7955" max="7956" width="0.83203125" style="198" customWidth="1"/>
    <col min="7957" max="7957" width="9.75" style="198" customWidth="1"/>
    <col min="7958" max="7959" width="0.83203125" style="198" customWidth="1"/>
    <col min="7960" max="7960" width="9.75" style="198" customWidth="1"/>
    <col min="7961" max="7961" width="0.83203125" style="198" customWidth="1"/>
    <col min="7962" max="7962" width="2.25" style="198" customWidth="1"/>
    <col min="7963" max="7964" width="8.75" style="198"/>
    <col min="7965" max="7965" width="3.33203125" style="198" customWidth="1"/>
    <col min="7966" max="8192" width="8.75" style="198"/>
    <col min="8193" max="8193" width="22.75" style="198" customWidth="1"/>
    <col min="8194" max="8194" width="0.83203125" style="198" customWidth="1"/>
    <col min="8195" max="8195" width="9.75" style="198" customWidth="1"/>
    <col min="8196" max="8197" width="0.83203125" style="198" customWidth="1"/>
    <col min="8198" max="8198" width="9.75" style="198" customWidth="1"/>
    <col min="8199" max="8200" width="0.83203125" style="198" customWidth="1"/>
    <col min="8201" max="8201" width="9.75" style="198" customWidth="1"/>
    <col min="8202" max="8203" width="0.83203125" style="198" customWidth="1"/>
    <col min="8204" max="8204" width="9.75" style="198" customWidth="1"/>
    <col min="8205" max="8206" width="0.83203125" style="198" customWidth="1"/>
    <col min="8207" max="8207" width="9.75" style="198" customWidth="1"/>
    <col min="8208" max="8209" width="0.83203125" style="198" customWidth="1"/>
    <col min="8210" max="8210" width="9.75" style="198" customWidth="1"/>
    <col min="8211" max="8212" width="0.83203125" style="198" customWidth="1"/>
    <col min="8213" max="8213" width="9.75" style="198" customWidth="1"/>
    <col min="8214" max="8215" width="0.83203125" style="198" customWidth="1"/>
    <col min="8216" max="8216" width="9.75" style="198" customWidth="1"/>
    <col min="8217" max="8217" width="0.83203125" style="198" customWidth="1"/>
    <col min="8218" max="8218" width="2.25" style="198" customWidth="1"/>
    <col min="8219" max="8220" width="8.75" style="198"/>
    <col min="8221" max="8221" width="3.33203125" style="198" customWidth="1"/>
    <col min="8222" max="8448" width="8.75" style="198"/>
    <col min="8449" max="8449" width="22.75" style="198" customWidth="1"/>
    <col min="8450" max="8450" width="0.83203125" style="198" customWidth="1"/>
    <col min="8451" max="8451" width="9.75" style="198" customWidth="1"/>
    <col min="8452" max="8453" width="0.83203125" style="198" customWidth="1"/>
    <col min="8454" max="8454" width="9.75" style="198" customWidth="1"/>
    <col min="8455" max="8456" width="0.83203125" style="198" customWidth="1"/>
    <col min="8457" max="8457" width="9.75" style="198" customWidth="1"/>
    <col min="8458" max="8459" width="0.83203125" style="198" customWidth="1"/>
    <col min="8460" max="8460" width="9.75" style="198" customWidth="1"/>
    <col min="8461" max="8462" width="0.83203125" style="198" customWidth="1"/>
    <col min="8463" max="8463" width="9.75" style="198" customWidth="1"/>
    <col min="8464" max="8465" width="0.83203125" style="198" customWidth="1"/>
    <col min="8466" max="8466" width="9.75" style="198" customWidth="1"/>
    <col min="8467" max="8468" width="0.83203125" style="198" customWidth="1"/>
    <col min="8469" max="8469" width="9.75" style="198" customWidth="1"/>
    <col min="8470" max="8471" width="0.83203125" style="198" customWidth="1"/>
    <col min="8472" max="8472" width="9.75" style="198" customWidth="1"/>
    <col min="8473" max="8473" width="0.83203125" style="198" customWidth="1"/>
    <col min="8474" max="8474" width="2.25" style="198" customWidth="1"/>
    <col min="8475" max="8476" width="8.75" style="198"/>
    <col min="8477" max="8477" width="3.33203125" style="198" customWidth="1"/>
    <col min="8478" max="8704" width="8.75" style="198"/>
    <col min="8705" max="8705" width="22.75" style="198" customWidth="1"/>
    <col min="8706" max="8706" width="0.83203125" style="198" customWidth="1"/>
    <col min="8707" max="8707" width="9.75" style="198" customWidth="1"/>
    <col min="8708" max="8709" width="0.83203125" style="198" customWidth="1"/>
    <col min="8710" max="8710" width="9.75" style="198" customWidth="1"/>
    <col min="8711" max="8712" width="0.83203125" style="198" customWidth="1"/>
    <col min="8713" max="8713" width="9.75" style="198" customWidth="1"/>
    <col min="8714" max="8715" width="0.83203125" style="198" customWidth="1"/>
    <col min="8716" max="8716" width="9.75" style="198" customWidth="1"/>
    <col min="8717" max="8718" width="0.83203125" style="198" customWidth="1"/>
    <col min="8719" max="8719" width="9.75" style="198" customWidth="1"/>
    <col min="8720" max="8721" width="0.83203125" style="198" customWidth="1"/>
    <col min="8722" max="8722" width="9.75" style="198" customWidth="1"/>
    <col min="8723" max="8724" width="0.83203125" style="198" customWidth="1"/>
    <col min="8725" max="8725" width="9.75" style="198" customWidth="1"/>
    <col min="8726" max="8727" width="0.83203125" style="198" customWidth="1"/>
    <col min="8728" max="8728" width="9.75" style="198" customWidth="1"/>
    <col min="8729" max="8729" width="0.83203125" style="198" customWidth="1"/>
    <col min="8730" max="8730" width="2.25" style="198" customWidth="1"/>
    <col min="8731" max="8732" width="8.75" style="198"/>
    <col min="8733" max="8733" width="3.33203125" style="198" customWidth="1"/>
    <col min="8734" max="8960" width="8.75" style="198"/>
    <col min="8961" max="8961" width="22.75" style="198" customWidth="1"/>
    <col min="8962" max="8962" width="0.83203125" style="198" customWidth="1"/>
    <col min="8963" max="8963" width="9.75" style="198" customWidth="1"/>
    <col min="8964" max="8965" width="0.83203125" style="198" customWidth="1"/>
    <col min="8966" max="8966" width="9.75" style="198" customWidth="1"/>
    <col min="8967" max="8968" width="0.83203125" style="198" customWidth="1"/>
    <col min="8969" max="8969" width="9.75" style="198" customWidth="1"/>
    <col min="8970" max="8971" width="0.83203125" style="198" customWidth="1"/>
    <col min="8972" max="8972" width="9.75" style="198" customWidth="1"/>
    <col min="8973" max="8974" width="0.83203125" style="198" customWidth="1"/>
    <col min="8975" max="8975" width="9.75" style="198" customWidth="1"/>
    <col min="8976" max="8977" width="0.83203125" style="198" customWidth="1"/>
    <col min="8978" max="8978" width="9.75" style="198" customWidth="1"/>
    <col min="8979" max="8980" width="0.83203125" style="198" customWidth="1"/>
    <col min="8981" max="8981" width="9.75" style="198" customWidth="1"/>
    <col min="8982" max="8983" width="0.83203125" style="198" customWidth="1"/>
    <col min="8984" max="8984" width="9.75" style="198" customWidth="1"/>
    <col min="8985" max="8985" width="0.83203125" style="198" customWidth="1"/>
    <col min="8986" max="8986" width="2.25" style="198" customWidth="1"/>
    <col min="8987" max="8988" width="8.75" style="198"/>
    <col min="8989" max="8989" width="3.33203125" style="198" customWidth="1"/>
    <col min="8990" max="9216" width="8.75" style="198"/>
    <col min="9217" max="9217" width="22.75" style="198" customWidth="1"/>
    <col min="9218" max="9218" width="0.83203125" style="198" customWidth="1"/>
    <col min="9219" max="9219" width="9.75" style="198" customWidth="1"/>
    <col min="9220" max="9221" width="0.83203125" style="198" customWidth="1"/>
    <col min="9222" max="9222" width="9.75" style="198" customWidth="1"/>
    <col min="9223" max="9224" width="0.83203125" style="198" customWidth="1"/>
    <col min="9225" max="9225" width="9.75" style="198" customWidth="1"/>
    <col min="9226" max="9227" width="0.83203125" style="198" customWidth="1"/>
    <col min="9228" max="9228" width="9.75" style="198" customWidth="1"/>
    <col min="9229" max="9230" width="0.83203125" style="198" customWidth="1"/>
    <col min="9231" max="9231" width="9.75" style="198" customWidth="1"/>
    <col min="9232" max="9233" width="0.83203125" style="198" customWidth="1"/>
    <col min="9234" max="9234" width="9.75" style="198" customWidth="1"/>
    <col min="9235" max="9236" width="0.83203125" style="198" customWidth="1"/>
    <col min="9237" max="9237" width="9.75" style="198" customWidth="1"/>
    <col min="9238" max="9239" width="0.83203125" style="198" customWidth="1"/>
    <col min="9240" max="9240" width="9.75" style="198" customWidth="1"/>
    <col min="9241" max="9241" width="0.83203125" style="198" customWidth="1"/>
    <col min="9242" max="9242" width="2.25" style="198" customWidth="1"/>
    <col min="9243" max="9244" width="8.75" style="198"/>
    <col min="9245" max="9245" width="3.33203125" style="198" customWidth="1"/>
    <col min="9246" max="9472" width="8.75" style="198"/>
    <col min="9473" max="9473" width="22.75" style="198" customWidth="1"/>
    <col min="9474" max="9474" width="0.83203125" style="198" customWidth="1"/>
    <col min="9475" max="9475" width="9.75" style="198" customWidth="1"/>
    <col min="9476" max="9477" width="0.83203125" style="198" customWidth="1"/>
    <col min="9478" max="9478" width="9.75" style="198" customWidth="1"/>
    <col min="9479" max="9480" width="0.83203125" style="198" customWidth="1"/>
    <col min="9481" max="9481" width="9.75" style="198" customWidth="1"/>
    <col min="9482" max="9483" width="0.83203125" style="198" customWidth="1"/>
    <col min="9484" max="9484" width="9.75" style="198" customWidth="1"/>
    <col min="9485" max="9486" width="0.83203125" style="198" customWidth="1"/>
    <col min="9487" max="9487" width="9.75" style="198" customWidth="1"/>
    <col min="9488" max="9489" width="0.83203125" style="198" customWidth="1"/>
    <col min="9490" max="9490" width="9.75" style="198" customWidth="1"/>
    <col min="9491" max="9492" width="0.83203125" style="198" customWidth="1"/>
    <col min="9493" max="9493" width="9.75" style="198" customWidth="1"/>
    <col min="9494" max="9495" width="0.83203125" style="198" customWidth="1"/>
    <col min="9496" max="9496" width="9.75" style="198" customWidth="1"/>
    <col min="9497" max="9497" width="0.83203125" style="198" customWidth="1"/>
    <col min="9498" max="9498" width="2.25" style="198" customWidth="1"/>
    <col min="9499" max="9500" width="8.75" style="198"/>
    <col min="9501" max="9501" width="3.33203125" style="198" customWidth="1"/>
    <col min="9502" max="9728" width="8.75" style="198"/>
    <col min="9729" max="9729" width="22.75" style="198" customWidth="1"/>
    <col min="9730" max="9730" width="0.83203125" style="198" customWidth="1"/>
    <col min="9731" max="9731" width="9.75" style="198" customWidth="1"/>
    <col min="9732" max="9733" width="0.83203125" style="198" customWidth="1"/>
    <col min="9734" max="9734" width="9.75" style="198" customWidth="1"/>
    <col min="9735" max="9736" width="0.83203125" style="198" customWidth="1"/>
    <col min="9737" max="9737" width="9.75" style="198" customWidth="1"/>
    <col min="9738" max="9739" width="0.83203125" style="198" customWidth="1"/>
    <col min="9740" max="9740" width="9.75" style="198" customWidth="1"/>
    <col min="9741" max="9742" width="0.83203125" style="198" customWidth="1"/>
    <col min="9743" max="9743" width="9.75" style="198" customWidth="1"/>
    <col min="9744" max="9745" width="0.83203125" style="198" customWidth="1"/>
    <col min="9746" max="9746" width="9.75" style="198" customWidth="1"/>
    <col min="9747" max="9748" width="0.83203125" style="198" customWidth="1"/>
    <col min="9749" max="9749" width="9.75" style="198" customWidth="1"/>
    <col min="9750" max="9751" width="0.83203125" style="198" customWidth="1"/>
    <col min="9752" max="9752" width="9.75" style="198" customWidth="1"/>
    <col min="9753" max="9753" width="0.83203125" style="198" customWidth="1"/>
    <col min="9754" max="9754" width="2.25" style="198" customWidth="1"/>
    <col min="9755" max="9756" width="8.75" style="198"/>
    <col min="9757" max="9757" width="3.33203125" style="198" customWidth="1"/>
    <col min="9758" max="9984" width="8.75" style="198"/>
    <col min="9985" max="9985" width="22.75" style="198" customWidth="1"/>
    <col min="9986" max="9986" width="0.83203125" style="198" customWidth="1"/>
    <col min="9987" max="9987" width="9.75" style="198" customWidth="1"/>
    <col min="9988" max="9989" width="0.83203125" style="198" customWidth="1"/>
    <col min="9990" max="9990" width="9.75" style="198" customWidth="1"/>
    <col min="9991" max="9992" width="0.83203125" style="198" customWidth="1"/>
    <col min="9993" max="9993" width="9.75" style="198" customWidth="1"/>
    <col min="9994" max="9995" width="0.83203125" style="198" customWidth="1"/>
    <col min="9996" max="9996" width="9.75" style="198" customWidth="1"/>
    <col min="9997" max="9998" width="0.83203125" style="198" customWidth="1"/>
    <col min="9999" max="9999" width="9.75" style="198" customWidth="1"/>
    <col min="10000" max="10001" width="0.83203125" style="198" customWidth="1"/>
    <col min="10002" max="10002" width="9.75" style="198" customWidth="1"/>
    <col min="10003" max="10004" width="0.83203125" style="198" customWidth="1"/>
    <col min="10005" max="10005" width="9.75" style="198" customWidth="1"/>
    <col min="10006" max="10007" width="0.83203125" style="198" customWidth="1"/>
    <col min="10008" max="10008" width="9.75" style="198" customWidth="1"/>
    <col min="10009" max="10009" width="0.83203125" style="198" customWidth="1"/>
    <col min="10010" max="10010" width="2.25" style="198" customWidth="1"/>
    <col min="10011" max="10012" width="8.75" style="198"/>
    <col min="10013" max="10013" width="3.33203125" style="198" customWidth="1"/>
    <col min="10014" max="10240" width="8.75" style="198"/>
    <col min="10241" max="10241" width="22.75" style="198" customWidth="1"/>
    <col min="10242" max="10242" width="0.83203125" style="198" customWidth="1"/>
    <col min="10243" max="10243" width="9.75" style="198" customWidth="1"/>
    <col min="10244" max="10245" width="0.83203125" style="198" customWidth="1"/>
    <col min="10246" max="10246" width="9.75" style="198" customWidth="1"/>
    <col min="10247" max="10248" width="0.83203125" style="198" customWidth="1"/>
    <col min="10249" max="10249" width="9.75" style="198" customWidth="1"/>
    <col min="10250" max="10251" width="0.83203125" style="198" customWidth="1"/>
    <col min="10252" max="10252" width="9.75" style="198" customWidth="1"/>
    <col min="10253" max="10254" width="0.83203125" style="198" customWidth="1"/>
    <col min="10255" max="10255" width="9.75" style="198" customWidth="1"/>
    <col min="10256" max="10257" width="0.83203125" style="198" customWidth="1"/>
    <col min="10258" max="10258" width="9.75" style="198" customWidth="1"/>
    <col min="10259" max="10260" width="0.83203125" style="198" customWidth="1"/>
    <col min="10261" max="10261" width="9.75" style="198" customWidth="1"/>
    <col min="10262" max="10263" width="0.83203125" style="198" customWidth="1"/>
    <col min="10264" max="10264" width="9.75" style="198" customWidth="1"/>
    <col min="10265" max="10265" width="0.83203125" style="198" customWidth="1"/>
    <col min="10266" max="10266" width="2.25" style="198" customWidth="1"/>
    <col min="10267" max="10268" width="8.75" style="198"/>
    <col min="10269" max="10269" width="3.33203125" style="198" customWidth="1"/>
    <col min="10270" max="10496" width="8.75" style="198"/>
    <col min="10497" max="10497" width="22.75" style="198" customWidth="1"/>
    <col min="10498" max="10498" width="0.83203125" style="198" customWidth="1"/>
    <col min="10499" max="10499" width="9.75" style="198" customWidth="1"/>
    <col min="10500" max="10501" width="0.83203125" style="198" customWidth="1"/>
    <col min="10502" max="10502" width="9.75" style="198" customWidth="1"/>
    <col min="10503" max="10504" width="0.83203125" style="198" customWidth="1"/>
    <col min="10505" max="10505" width="9.75" style="198" customWidth="1"/>
    <col min="10506" max="10507" width="0.83203125" style="198" customWidth="1"/>
    <col min="10508" max="10508" width="9.75" style="198" customWidth="1"/>
    <col min="10509" max="10510" width="0.83203125" style="198" customWidth="1"/>
    <col min="10511" max="10511" width="9.75" style="198" customWidth="1"/>
    <col min="10512" max="10513" width="0.83203125" style="198" customWidth="1"/>
    <col min="10514" max="10514" width="9.75" style="198" customWidth="1"/>
    <col min="10515" max="10516" width="0.83203125" style="198" customWidth="1"/>
    <col min="10517" max="10517" width="9.75" style="198" customWidth="1"/>
    <col min="10518" max="10519" width="0.83203125" style="198" customWidth="1"/>
    <col min="10520" max="10520" width="9.75" style="198" customWidth="1"/>
    <col min="10521" max="10521" width="0.83203125" style="198" customWidth="1"/>
    <col min="10522" max="10522" width="2.25" style="198" customWidth="1"/>
    <col min="10523" max="10524" width="8.75" style="198"/>
    <col min="10525" max="10525" width="3.33203125" style="198" customWidth="1"/>
    <col min="10526" max="10752" width="8.75" style="198"/>
    <col min="10753" max="10753" width="22.75" style="198" customWidth="1"/>
    <col min="10754" max="10754" width="0.83203125" style="198" customWidth="1"/>
    <col min="10755" max="10755" width="9.75" style="198" customWidth="1"/>
    <col min="10756" max="10757" width="0.83203125" style="198" customWidth="1"/>
    <col min="10758" max="10758" width="9.75" style="198" customWidth="1"/>
    <col min="10759" max="10760" width="0.83203125" style="198" customWidth="1"/>
    <col min="10761" max="10761" width="9.75" style="198" customWidth="1"/>
    <col min="10762" max="10763" width="0.83203125" style="198" customWidth="1"/>
    <col min="10764" max="10764" width="9.75" style="198" customWidth="1"/>
    <col min="10765" max="10766" width="0.83203125" style="198" customWidth="1"/>
    <col min="10767" max="10767" width="9.75" style="198" customWidth="1"/>
    <col min="10768" max="10769" width="0.83203125" style="198" customWidth="1"/>
    <col min="10770" max="10770" width="9.75" style="198" customWidth="1"/>
    <col min="10771" max="10772" width="0.83203125" style="198" customWidth="1"/>
    <col min="10773" max="10773" width="9.75" style="198" customWidth="1"/>
    <col min="10774" max="10775" width="0.83203125" style="198" customWidth="1"/>
    <col min="10776" max="10776" width="9.75" style="198" customWidth="1"/>
    <col min="10777" max="10777" width="0.83203125" style="198" customWidth="1"/>
    <col min="10778" max="10778" width="2.25" style="198" customWidth="1"/>
    <col min="10779" max="10780" width="8.75" style="198"/>
    <col min="10781" max="10781" width="3.33203125" style="198" customWidth="1"/>
    <col min="10782" max="11008" width="8.75" style="198"/>
    <col min="11009" max="11009" width="22.75" style="198" customWidth="1"/>
    <col min="11010" max="11010" width="0.83203125" style="198" customWidth="1"/>
    <col min="11011" max="11011" width="9.75" style="198" customWidth="1"/>
    <col min="11012" max="11013" width="0.83203125" style="198" customWidth="1"/>
    <col min="11014" max="11014" width="9.75" style="198" customWidth="1"/>
    <col min="11015" max="11016" width="0.83203125" style="198" customWidth="1"/>
    <col min="11017" max="11017" width="9.75" style="198" customWidth="1"/>
    <col min="11018" max="11019" width="0.83203125" style="198" customWidth="1"/>
    <col min="11020" max="11020" width="9.75" style="198" customWidth="1"/>
    <col min="11021" max="11022" width="0.83203125" style="198" customWidth="1"/>
    <col min="11023" max="11023" width="9.75" style="198" customWidth="1"/>
    <col min="11024" max="11025" width="0.83203125" style="198" customWidth="1"/>
    <col min="11026" max="11026" width="9.75" style="198" customWidth="1"/>
    <col min="11027" max="11028" width="0.83203125" style="198" customWidth="1"/>
    <col min="11029" max="11029" width="9.75" style="198" customWidth="1"/>
    <col min="11030" max="11031" width="0.83203125" style="198" customWidth="1"/>
    <col min="11032" max="11032" width="9.75" style="198" customWidth="1"/>
    <col min="11033" max="11033" width="0.83203125" style="198" customWidth="1"/>
    <col min="11034" max="11034" width="2.25" style="198" customWidth="1"/>
    <col min="11035" max="11036" width="8.75" style="198"/>
    <col min="11037" max="11037" width="3.33203125" style="198" customWidth="1"/>
    <col min="11038" max="11264" width="8.75" style="198"/>
    <col min="11265" max="11265" width="22.75" style="198" customWidth="1"/>
    <col min="11266" max="11266" width="0.83203125" style="198" customWidth="1"/>
    <col min="11267" max="11267" width="9.75" style="198" customWidth="1"/>
    <col min="11268" max="11269" width="0.83203125" style="198" customWidth="1"/>
    <col min="11270" max="11270" width="9.75" style="198" customWidth="1"/>
    <col min="11271" max="11272" width="0.83203125" style="198" customWidth="1"/>
    <col min="11273" max="11273" width="9.75" style="198" customWidth="1"/>
    <col min="11274" max="11275" width="0.83203125" style="198" customWidth="1"/>
    <col min="11276" max="11276" width="9.75" style="198" customWidth="1"/>
    <col min="11277" max="11278" width="0.83203125" style="198" customWidth="1"/>
    <col min="11279" max="11279" width="9.75" style="198" customWidth="1"/>
    <col min="11280" max="11281" width="0.83203125" style="198" customWidth="1"/>
    <col min="11282" max="11282" width="9.75" style="198" customWidth="1"/>
    <col min="11283" max="11284" width="0.83203125" style="198" customWidth="1"/>
    <col min="11285" max="11285" width="9.75" style="198" customWidth="1"/>
    <col min="11286" max="11287" width="0.83203125" style="198" customWidth="1"/>
    <col min="11288" max="11288" width="9.75" style="198" customWidth="1"/>
    <col min="11289" max="11289" width="0.83203125" style="198" customWidth="1"/>
    <col min="11290" max="11290" width="2.25" style="198" customWidth="1"/>
    <col min="11291" max="11292" width="8.75" style="198"/>
    <col min="11293" max="11293" width="3.33203125" style="198" customWidth="1"/>
    <col min="11294" max="11520" width="8.75" style="198"/>
    <col min="11521" max="11521" width="22.75" style="198" customWidth="1"/>
    <col min="11522" max="11522" width="0.83203125" style="198" customWidth="1"/>
    <col min="11523" max="11523" width="9.75" style="198" customWidth="1"/>
    <col min="11524" max="11525" width="0.83203125" style="198" customWidth="1"/>
    <col min="11526" max="11526" width="9.75" style="198" customWidth="1"/>
    <col min="11527" max="11528" width="0.83203125" style="198" customWidth="1"/>
    <col min="11529" max="11529" width="9.75" style="198" customWidth="1"/>
    <col min="11530" max="11531" width="0.83203125" style="198" customWidth="1"/>
    <col min="11532" max="11532" width="9.75" style="198" customWidth="1"/>
    <col min="11533" max="11534" width="0.83203125" style="198" customWidth="1"/>
    <col min="11535" max="11535" width="9.75" style="198" customWidth="1"/>
    <col min="11536" max="11537" width="0.83203125" style="198" customWidth="1"/>
    <col min="11538" max="11538" width="9.75" style="198" customWidth="1"/>
    <col min="11539" max="11540" width="0.83203125" style="198" customWidth="1"/>
    <col min="11541" max="11541" width="9.75" style="198" customWidth="1"/>
    <col min="11542" max="11543" width="0.83203125" style="198" customWidth="1"/>
    <col min="11544" max="11544" width="9.75" style="198" customWidth="1"/>
    <col min="11545" max="11545" width="0.83203125" style="198" customWidth="1"/>
    <col min="11546" max="11546" width="2.25" style="198" customWidth="1"/>
    <col min="11547" max="11548" width="8.75" style="198"/>
    <col min="11549" max="11549" width="3.33203125" style="198" customWidth="1"/>
    <col min="11550" max="11776" width="8.75" style="198"/>
    <col min="11777" max="11777" width="22.75" style="198" customWidth="1"/>
    <col min="11778" max="11778" width="0.83203125" style="198" customWidth="1"/>
    <col min="11779" max="11779" width="9.75" style="198" customWidth="1"/>
    <col min="11780" max="11781" width="0.83203125" style="198" customWidth="1"/>
    <col min="11782" max="11782" width="9.75" style="198" customWidth="1"/>
    <col min="11783" max="11784" width="0.83203125" style="198" customWidth="1"/>
    <col min="11785" max="11785" width="9.75" style="198" customWidth="1"/>
    <col min="11786" max="11787" width="0.83203125" style="198" customWidth="1"/>
    <col min="11788" max="11788" width="9.75" style="198" customWidth="1"/>
    <col min="11789" max="11790" width="0.83203125" style="198" customWidth="1"/>
    <col min="11791" max="11791" width="9.75" style="198" customWidth="1"/>
    <col min="11792" max="11793" width="0.83203125" style="198" customWidth="1"/>
    <col min="11794" max="11794" width="9.75" style="198" customWidth="1"/>
    <col min="11795" max="11796" width="0.83203125" style="198" customWidth="1"/>
    <col min="11797" max="11797" width="9.75" style="198" customWidth="1"/>
    <col min="11798" max="11799" width="0.83203125" style="198" customWidth="1"/>
    <col min="11800" max="11800" width="9.75" style="198" customWidth="1"/>
    <col min="11801" max="11801" width="0.83203125" style="198" customWidth="1"/>
    <col min="11802" max="11802" width="2.25" style="198" customWidth="1"/>
    <col min="11803" max="11804" width="8.75" style="198"/>
    <col min="11805" max="11805" width="3.33203125" style="198" customWidth="1"/>
    <col min="11806" max="12032" width="8.75" style="198"/>
    <col min="12033" max="12033" width="22.75" style="198" customWidth="1"/>
    <col min="12034" max="12034" width="0.83203125" style="198" customWidth="1"/>
    <col min="12035" max="12035" width="9.75" style="198" customWidth="1"/>
    <col min="12036" max="12037" width="0.83203125" style="198" customWidth="1"/>
    <col min="12038" max="12038" width="9.75" style="198" customWidth="1"/>
    <col min="12039" max="12040" width="0.83203125" style="198" customWidth="1"/>
    <col min="12041" max="12041" width="9.75" style="198" customWidth="1"/>
    <col min="12042" max="12043" width="0.83203125" style="198" customWidth="1"/>
    <col min="12044" max="12044" width="9.75" style="198" customWidth="1"/>
    <col min="12045" max="12046" width="0.83203125" style="198" customWidth="1"/>
    <col min="12047" max="12047" width="9.75" style="198" customWidth="1"/>
    <col min="12048" max="12049" width="0.83203125" style="198" customWidth="1"/>
    <col min="12050" max="12050" width="9.75" style="198" customWidth="1"/>
    <col min="12051" max="12052" width="0.83203125" style="198" customWidth="1"/>
    <col min="12053" max="12053" width="9.75" style="198" customWidth="1"/>
    <col min="12054" max="12055" width="0.83203125" style="198" customWidth="1"/>
    <col min="12056" max="12056" width="9.75" style="198" customWidth="1"/>
    <col min="12057" max="12057" width="0.83203125" style="198" customWidth="1"/>
    <col min="12058" max="12058" width="2.25" style="198" customWidth="1"/>
    <col min="12059" max="12060" width="8.75" style="198"/>
    <col min="12061" max="12061" width="3.33203125" style="198" customWidth="1"/>
    <col min="12062" max="12288" width="8.75" style="198"/>
    <col min="12289" max="12289" width="22.75" style="198" customWidth="1"/>
    <col min="12290" max="12290" width="0.83203125" style="198" customWidth="1"/>
    <col min="12291" max="12291" width="9.75" style="198" customWidth="1"/>
    <col min="12292" max="12293" width="0.83203125" style="198" customWidth="1"/>
    <col min="12294" max="12294" width="9.75" style="198" customWidth="1"/>
    <col min="12295" max="12296" width="0.83203125" style="198" customWidth="1"/>
    <col min="12297" max="12297" width="9.75" style="198" customWidth="1"/>
    <col min="12298" max="12299" width="0.83203125" style="198" customWidth="1"/>
    <col min="12300" max="12300" width="9.75" style="198" customWidth="1"/>
    <col min="12301" max="12302" width="0.83203125" style="198" customWidth="1"/>
    <col min="12303" max="12303" width="9.75" style="198" customWidth="1"/>
    <col min="12304" max="12305" width="0.83203125" style="198" customWidth="1"/>
    <col min="12306" max="12306" width="9.75" style="198" customWidth="1"/>
    <col min="12307" max="12308" width="0.83203125" style="198" customWidth="1"/>
    <col min="12309" max="12309" width="9.75" style="198" customWidth="1"/>
    <col min="12310" max="12311" width="0.83203125" style="198" customWidth="1"/>
    <col min="12312" max="12312" width="9.75" style="198" customWidth="1"/>
    <col min="12313" max="12313" width="0.83203125" style="198" customWidth="1"/>
    <col min="12314" max="12314" width="2.25" style="198" customWidth="1"/>
    <col min="12315" max="12316" width="8.75" style="198"/>
    <col min="12317" max="12317" width="3.33203125" style="198" customWidth="1"/>
    <col min="12318" max="12544" width="8.75" style="198"/>
    <col min="12545" max="12545" width="22.75" style="198" customWidth="1"/>
    <col min="12546" max="12546" width="0.83203125" style="198" customWidth="1"/>
    <col min="12547" max="12547" width="9.75" style="198" customWidth="1"/>
    <col min="12548" max="12549" width="0.83203125" style="198" customWidth="1"/>
    <col min="12550" max="12550" width="9.75" style="198" customWidth="1"/>
    <col min="12551" max="12552" width="0.83203125" style="198" customWidth="1"/>
    <col min="12553" max="12553" width="9.75" style="198" customWidth="1"/>
    <col min="12554" max="12555" width="0.83203125" style="198" customWidth="1"/>
    <col min="12556" max="12556" width="9.75" style="198" customWidth="1"/>
    <col min="12557" max="12558" width="0.83203125" style="198" customWidth="1"/>
    <col min="12559" max="12559" width="9.75" style="198" customWidth="1"/>
    <col min="12560" max="12561" width="0.83203125" style="198" customWidth="1"/>
    <col min="12562" max="12562" width="9.75" style="198" customWidth="1"/>
    <col min="12563" max="12564" width="0.83203125" style="198" customWidth="1"/>
    <col min="12565" max="12565" width="9.75" style="198" customWidth="1"/>
    <col min="12566" max="12567" width="0.83203125" style="198" customWidth="1"/>
    <col min="12568" max="12568" width="9.75" style="198" customWidth="1"/>
    <col min="12569" max="12569" width="0.83203125" style="198" customWidth="1"/>
    <col min="12570" max="12570" width="2.25" style="198" customWidth="1"/>
    <col min="12571" max="12572" width="8.75" style="198"/>
    <col min="12573" max="12573" width="3.33203125" style="198" customWidth="1"/>
    <col min="12574" max="12800" width="8.75" style="198"/>
    <col min="12801" max="12801" width="22.75" style="198" customWidth="1"/>
    <col min="12802" max="12802" width="0.83203125" style="198" customWidth="1"/>
    <col min="12803" max="12803" width="9.75" style="198" customWidth="1"/>
    <col min="12804" max="12805" width="0.83203125" style="198" customWidth="1"/>
    <col min="12806" max="12806" width="9.75" style="198" customWidth="1"/>
    <col min="12807" max="12808" width="0.83203125" style="198" customWidth="1"/>
    <col min="12809" max="12809" width="9.75" style="198" customWidth="1"/>
    <col min="12810" max="12811" width="0.83203125" style="198" customWidth="1"/>
    <col min="12812" max="12812" width="9.75" style="198" customWidth="1"/>
    <col min="12813" max="12814" width="0.83203125" style="198" customWidth="1"/>
    <col min="12815" max="12815" width="9.75" style="198" customWidth="1"/>
    <col min="12816" max="12817" width="0.83203125" style="198" customWidth="1"/>
    <col min="12818" max="12818" width="9.75" style="198" customWidth="1"/>
    <col min="12819" max="12820" width="0.83203125" style="198" customWidth="1"/>
    <col min="12821" max="12821" width="9.75" style="198" customWidth="1"/>
    <col min="12822" max="12823" width="0.83203125" style="198" customWidth="1"/>
    <col min="12824" max="12824" width="9.75" style="198" customWidth="1"/>
    <col min="12825" max="12825" width="0.83203125" style="198" customWidth="1"/>
    <col min="12826" max="12826" width="2.25" style="198" customWidth="1"/>
    <col min="12827" max="12828" width="8.75" style="198"/>
    <col min="12829" max="12829" width="3.33203125" style="198" customWidth="1"/>
    <col min="12830" max="13056" width="8.75" style="198"/>
    <col min="13057" max="13057" width="22.75" style="198" customWidth="1"/>
    <col min="13058" max="13058" width="0.83203125" style="198" customWidth="1"/>
    <col min="13059" max="13059" width="9.75" style="198" customWidth="1"/>
    <col min="13060" max="13061" width="0.83203125" style="198" customWidth="1"/>
    <col min="13062" max="13062" width="9.75" style="198" customWidth="1"/>
    <col min="13063" max="13064" width="0.83203125" style="198" customWidth="1"/>
    <col min="13065" max="13065" width="9.75" style="198" customWidth="1"/>
    <col min="13066" max="13067" width="0.83203125" style="198" customWidth="1"/>
    <col min="13068" max="13068" width="9.75" style="198" customWidth="1"/>
    <col min="13069" max="13070" width="0.83203125" style="198" customWidth="1"/>
    <col min="13071" max="13071" width="9.75" style="198" customWidth="1"/>
    <col min="13072" max="13073" width="0.83203125" style="198" customWidth="1"/>
    <col min="13074" max="13074" width="9.75" style="198" customWidth="1"/>
    <col min="13075" max="13076" width="0.83203125" style="198" customWidth="1"/>
    <col min="13077" max="13077" width="9.75" style="198" customWidth="1"/>
    <col min="13078" max="13079" width="0.83203125" style="198" customWidth="1"/>
    <col min="13080" max="13080" width="9.75" style="198" customWidth="1"/>
    <col min="13081" max="13081" width="0.83203125" style="198" customWidth="1"/>
    <col min="13082" max="13082" width="2.25" style="198" customWidth="1"/>
    <col min="13083" max="13084" width="8.75" style="198"/>
    <col min="13085" max="13085" width="3.33203125" style="198" customWidth="1"/>
    <col min="13086" max="13312" width="8.75" style="198"/>
    <col min="13313" max="13313" width="22.75" style="198" customWidth="1"/>
    <col min="13314" max="13314" width="0.83203125" style="198" customWidth="1"/>
    <col min="13315" max="13315" width="9.75" style="198" customWidth="1"/>
    <col min="13316" max="13317" width="0.83203125" style="198" customWidth="1"/>
    <col min="13318" max="13318" width="9.75" style="198" customWidth="1"/>
    <col min="13319" max="13320" width="0.83203125" style="198" customWidth="1"/>
    <col min="13321" max="13321" width="9.75" style="198" customWidth="1"/>
    <col min="13322" max="13323" width="0.83203125" style="198" customWidth="1"/>
    <col min="13324" max="13324" width="9.75" style="198" customWidth="1"/>
    <col min="13325" max="13326" width="0.83203125" style="198" customWidth="1"/>
    <col min="13327" max="13327" width="9.75" style="198" customWidth="1"/>
    <col min="13328" max="13329" width="0.83203125" style="198" customWidth="1"/>
    <col min="13330" max="13330" width="9.75" style="198" customWidth="1"/>
    <col min="13331" max="13332" width="0.83203125" style="198" customWidth="1"/>
    <col min="13333" max="13333" width="9.75" style="198" customWidth="1"/>
    <col min="13334" max="13335" width="0.83203125" style="198" customWidth="1"/>
    <col min="13336" max="13336" width="9.75" style="198" customWidth="1"/>
    <col min="13337" max="13337" width="0.83203125" style="198" customWidth="1"/>
    <col min="13338" max="13338" width="2.25" style="198" customWidth="1"/>
    <col min="13339" max="13340" width="8.75" style="198"/>
    <col min="13341" max="13341" width="3.33203125" style="198" customWidth="1"/>
    <col min="13342" max="13568" width="8.75" style="198"/>
    <col min="13569" max="13569" width="22.75" style="198" customWidth="1"/>
    <col min="13570" max="13570" width="0.83203125" style="198" customWidth="1"/>
    <col min="13571" max="13571" width="9.75" style="198" customWidth="1"/>
    <col min="13572" max="13573" width="0.83203125" style="198" customWidth="1"/>
    <col min="13574" max="13574" width="9.75" style="198" customWidth="1"/>
    <col min="13575" max="13576" width="0.83203125" style="198" customWidth="1"/>
    <col min="13577" max="13577" width="9.75" style="198" customWidth="1"/>
    <col min="13578" max="13579" width="0.83203125" style="198" customWidth="1"/>
    <col min="13580" max="13580" width="9.75" style="198" customWidth="1"/>
    <col min="13581" max="13582" width="0.83203125" style="198" customWidth="1"/>
    <col min="13583" max="13583" width="9.75" style="198" customWidth="1"/>
    <col min="13584" max="13585" width="0.83203125" style="198" customWidth="1"/>
    <col min="13586" max="13586" width="9.75" style="198" customWidth="1"/>
    <col min="13587" max="13588" width="0.83203125" style="198" customWidth="1"/>
    <col min="13589" max="13589" width="9.75" style="198" customWidth="1"/>
    <col min="13590" max="13591" width="0.83203125" style="198" customWidth="1"/>
    <col min="13592" max="13592" width="9.75" style="198" customWidth="1"/>
    <col min="13593" max="13593" width="0.83203125" style="198" customWidth="1"/>
    <col min="13594" max="13594" width="2.25" style="198" customWidth="1"/>
    <col min="13595" max="13596" width="8.75" style="198"/>
    <col min="13597" max="13597" width="3.33203125" style="198" customWidth="1"/>
    <col min="13598" max="13824" width="8.75" style="198"/>
    <col min="13825" max="13825" width="22.75" style="198" customWidth="1"/>
    <col min="13826" max="13826" width="0.83203125" style="198" customWidth="1"/>
    <col min="13827" max="13827" width="9.75" style="198" customWidth="1"/>
    <col min="13828" max="13829" width="0.83203125" style="198" customWidth="1"/>
    <col min="13830" max="13830" width="9.75" style="198" customWidth="1"/>
    <col min="13831" max="13832" width="0.83203125" style="198" customWidth="1"/>
    <col min="13833" max="13833" width="9.75" style="198" customWidth="1"/>
    <col min="13834" max="13835" width="0.83203125" style="198" customWidth="1"/>
    <col min="13836" max="13836" width="9.75" style="198" customWidth="1"/>
    <col min="13837" max="13838" width="0.83203125" style="198" customWidth="1"/>
    <col min="13839" max="13839" width="9.75" style="198" customWidth="1"/>
    <col min="13840" max="13841" width="0.83203125" style="198" customWidth="1"/>
    <col min="13842" max="13842" width="9.75" style="198" customWidth="1"/>
    <col min="13843" max="13844" width="0.83203125" style="198" customWidth="1"/>
    <col min="13845" max="13845" width="9.75" style="198" customWidth="1"/>
    <col min="13846" max="13847" width="0.83203125" style="198" customWidth="1"/>
    <col min="13848" max="13848" width="9.75" style="198" customWidth="1"/>
    <col min="13849" max="13849" width="0.83203125" style="198" customWidth="1"/>
    <col min="13850" max="13850" width="2.25" style="198" customWidth="1"/>
    <col min="13851" max="13852" width="8.75" style="198"/>
    <col min="13853" max="13853" width="3.33203125" style="198" customWidth="1"/>
    <col min="13854" max="14080" width="8.75" style="198"/>
    <col min="14081" max="14081" width="22.75" style="198" customWidth="1"/>
    <col min="14082" max="14082" width="0.83203125" style="198" customWidth="1"/>
    <col min="14083" max="14083" width="9.75" style="198" customWidth="1"/>
    <col min="14084" max="14085" width="0.83203125" style="198" customWidth="1"/>
    <col min="14086" max="14086" width="9.75" style="198" customWidth="1"/>
    <col min="14087" max="14088" width="0.83203125" style="198" customWidth="1"/>
    <col min="14089" max="14089" width="9.75" style="198" customWidth="1"/>
    <col min="14090" max="14091" width="0.83203125" style="198" customWidth="1"/>
    <col min="14092" max="14092" width="9.75" style="198" customWidth="1"/>
    <col min="14093" max="14094" width="0.83203125" style="198" customWidth="1"/>
    <col min="14095" max="14095" width="9.75" style="198" customWidth="1"/>
    <col min="14096" max="14097" width="0.83203125" style="198" customWidth="1"/>
    <col min="14098" max="14098" width="9.75" style="198" customWidth="1"/>
    <col min="14099" max="14100" width="0.83203125" style="198" customWidth="1"/>
    <col min="14101" max="14101" width="9.75" style="198" customWidth="1"/>
    <col min="14102" max="14103" width="0.83203125" style="198" customWidth="1"/>
    <col min="14104" max="14104" width="9.75" style="198" customWidth="1"/>
    <col min="14105" max="14105" width="0.83203125" style="198" customWidth="1"/>
    <col min="14106" max="14106" width="2.25" style="198" customWidth="1"/>
    <col min="14107" max="14108" width="8.75" style="198"/>
    <col min="14109" max="14109" width="3.33203125" style="198" customWidth="1"/>
    <col min="14110" max="14336" width="8.75" style="198"/>
    <col min="14337" max="14337" width="22.75" style="198" customWidth="1"/>
    <col min="14338" max="14338" width="0.83203125" style="198" customWidth="1"/>
    <col min="14339" max="14339" width="9.75" style="198" customWidth="1"/>
    <col min="14340" max="14341" width="0.83203125" style="198" customWidth="1"/>
    <col min="14342" max="14342" width="9.75" style="198" customWidth="1"/>
    <col min="14343" max="14344" width="0.83203125" style="198" customWidth="1"/>
    <col min="14345" max="14345" width="9.75" style="198" customWidth="1"/>
    <col min="14346" max="14347" width="0.83203125" style="198" customWidth="1"/>
    <col min="14348" max="14348" width="9.75" style="198" customWidth="1"/>
    <col min="14349" max="14350" width="0.83203125" style="198" customWidth="1"/>
    <col min="14351" max="14351" width="9.75" style="198" customWidth="1"/>
    <col min="14352" max="14353" width="0.83203125" style="198" customWidth="1"/>
    <col min="14354" max="14354" width="9.75" style="198" customWidth="1"/>
    <col min="14355" max="14356" width="0.83203125" style="198" customWidth="1"/>
    <col min="14357" max="14357" width="9.75" style="198" customWidth="1"/>
    <col min="14358" max="14359" width="0.83203125" style="198" customWidth="1"/>
    <col min="14360" max="14360" width="9.75" style="198" customWidth="1"/>
    <col min="14361" max="14361" width="0.83203125" style="198" customWidth="1"/>
    <col min="14362" max="14362" width="2.25" style="198" customWidth="1"/>
    <col min="14363" max="14364" width="8.75" style="198"/>
    <col min="14365" max="14365" width="3.33203125" style="198" customWidth="1"/>
    <col min="14366" max="14592" width="8.75" style="198"/>
    <col min="14593" max="14593" width="22.75" style="198" customWidth="1"/>
    <col min="14594" max="14594" width="0.83203125" style="198" customWidth="1"/>
    <col min="14595" max="14595" width="9.75" style="198" customWidth="1"/>
    <col min="14596" max="14597" width="0.83203125" style="198" customWidth="1"/>
    <col min="14598" max="14598" width="9.75" style="198" customWidth="1"/>
    <col min="14599" max="14600" width="0.83203125" style="198" customWidth="1"/>
    <col min="14601" max="14601" width="9.75" style="198" customWidth="1"/>
    <col min="14602" max="14603" width="0.83203125" style="198" customWidth="1"/>
    <col min="14604" max="14604" width="9.75" style="198" customWidth="1"/>
    <col min="14605" max="14606" width="0.83203125" style="198" customWidth="1"/>
    <col min="14607" max="14607" width="9.75" style="198" customWidth="1"/>
    <col min="14608" max="14609" width="0.83203125" style="198" customWidth="1"/>
    <col min="14610" max="14610" width="9.75" style="198" customWidth="1"/>
    <col min="14611" max="14612" width="0.83203125" style="198" customWidth="1"/>
    <col min="14613" max="14613" width="9.75" style="198" customWidth="1"/>
    <col min="14614" max="14615" width="0.83203125" style="198" customWidth="1"/>
    <col min="14616" max="14616" width="9.75" style="198" customWidth="1"/>
    <col min="14617" max="14617" width="0.83203125" style="198" customWidth="1"/>
    <col min="14618" max="14618" width="2.25" style="198" customWidth="1"/>
    <col min="14619" max="14620" width="8.75" style="198"/>
    <col min="14621" max="14621" width="3.33203125" style="198" customWidth="1"/>
    <col min="14622" max="14848" width="8.75" style="198"/>
    <col min="14849" max="14849" width="22.75" style="198" customWidth="1"/>
    <col min="14850" max="14850" width="0.83203125" style="198" customWidth="1"/>
    <col min="14851" max="14851" width="9.75" style="198" customWidth="1"/>
    <col min="14852" max="14853" width="0.83203125" style="198" customWidth="1"/>
    <col min="14854" max="14854" width="9.75" style="198" customWidth="1"/>
    <col min="14855" max="14856" width="0.83203125" style="198" customWidth="1"/>
    <col min="14857" max="14857" width="9.75" style="198" customWidth="1"/>
    <col min="14858" max="14859" width="0.83203125" style="198" customWidth="1"/>
    <col min="14860" max="14860" width="9.75" style="198" customWidth="1"/>
    <col min="14861" max="14862" width="0.83203125" style="198" customWidth="1"/>
    <col min="14863" max="14863" width="9.75" style="198" customWidth="1"/>
    <col min="14864" max="14865" width="0.83203125" style="198" customWidth="1"/>
    <col min="14866" max="14866" width="9.75" style="198" customWidth="1"/>
    <col min="14867" max="14868" width="0.83203125" style="198" customWidth="1"/>
    <col min="14869" max="14869" width="9.75" style="198" customWidth="1"/>
    <col min="14870" max="14871" width="0.83203125" style="198" customWidth="1"/>
    <col min="14872" max="14872" width="9.75" style="198" customWidth="1"/>
    <col min="14873" max="14873" width="0.83203125" style="198" customWidth="1"/>
    <col min="14874" max="14874" width="2.25" style="198" customWidth="1"/>
    <col min="14875" max="14876" width="8.75" style="198"/>
    <col min="14877" max="14877" width="3.33203125" style="198" customWidth="1"/>
    <col min="14878" max="15104" width="8.75" style="198"/>
    <col min="15105" max="15105" width="22.75" style="198" customWidth="1"/>
    <col min="15106" max="15106" width="0.83203125" style="198" customWidth="1"/>
    <col min="15107" max="15107" width="9.75" style="198" customWidth="1"/>
    <col min="15108" max="15109" width="0.83203125" style="198" customWidth="1"/>
    <col min="15110" max="15110" width="9.75" style="198" customWidth="1"/>
    <col min="15111" max="15112" width="0.83203125" style="198" customWidth="1"/>
    <col min="15113" max="15113" width="9.75" style="198" customWidth="1"/>
    <col min="15114" max="15115" width="0.83203125" style="198" customWidth="1"/>
    <col min="15116" max="15116" width="9.75" style="198" customWidth="1"/>
    <col min="15117" max="15118" width="0.83203125" style="198" customWidth="1"/>
    <col min="15119" max="15119" width="9.75" style="198" customWidth="1"/>
    <col min="15120" max="15121" width="0.83203125" style="198" customWidth="1"/>
    <col min="15122" max="15122" width="9.75" style="198" customWidth="1"/>
    <col min="15123" max="15124" width="0.83203125" style="198" customWidth="1"/>
    <col min="15125" max="15125" width="9.75" style="198" customWidth="1"/>
    <col min="15126" max="15127" width="0.83203125" style="198" customWidth="1"/>
    <col min="15128" max="15128" width="9.75" style="198" customWidth="1"/>
    <col min="15129" max="15129" width="0.83203125" style="198" customWidth="1"/>
    <col min="15130" max="15130" width="2.25" style="198" customWidth="1"/>
    <col min="15131" max="15132" width="8.75" style="198"/>
    <col min="15133" max="15133" width="3.33203125" style="198" customWidth="1"/>
    <col min="15134" max="15360" width="8.75" style="198"/>
    <col min="15361" max="15361" width="22.75" style="198" customWidth="1"/>
    <col min="15362" max="15362" width="0.83203125" style="198" customWidth="1"/>
    <col min="15363" max="15363" width="9.75" style="198" customWidth="1"/>
    <col min="15364" max="15365" width="0.83203125" style="198" customWidth="1"/>
    <col min="15366" max="15366" width="9.75" style="198" customWidth="1"/>
    <col min="15367" max="15368" width="0.83203125" style="198" customWidth="1"/>
    <col min="15369" max="15369" width="9.75" style="198" customWidth="1"/>
    <col min="15370" max="15371" width="0.83203125" style="198" customWidth="1"/>
    <col min="15372" max="15372" width="9.75" style="198" customWidth="1"/>
    <col min="15373" max="15374" width="0.83203125" style="198" customWidth="1"/>
    <col min="15375" max="15375" width="9.75" style="198" customWidth="1"/>
    <col min="15376" max="15377" width="0.83203125" style="198" customWidth="1"/>
    <col min="15378" max="15378" width="9.75" style="198" customWidth="1"/>
    <col min="15379" max="15380" width="0.83203125" style="198" customWidth="1"/>
    <col min="15381" max="15381" width="9.75" style="198" customWidth="1"/>
    <col min="15382" max="15383" width="0.83203125" style="198" customWidth="1"/>
    <col min="15384" max="15384" width="9.75" style="198" customWidth="1"/>
    <col min="15385" max="15385" width="0.83203125" style="198" customWidth="1"/>
    <col min="15386" max="15386" width="2.25" style="198" customWidth="1"/>
    <col min="15387" max="15388" width="8.75" style="198"/>
    <col min="15389" max="15389" width="3.33203125" style="198" customWidth="1"/>
    <col min="15390" max="15616" width="8.75" style="198"/>
    <col min="15617" max="15617" width="22.75" style="198" customWidth="1"/>
    <col min="15618" max="15618" width="0.83203125" style="198" customWidth="1"/>
    <col min="15619" max="15619" width="9.75" style="198" customWidth="1"/>
    <col min="15620" max="15621" width="0.83203125" style="198" customWidth="1"/>
    <col min="15622" max="15622" width="9.75" style="198" customWidth="1"/>
    <col min="15623" max="15624" width="0.83203125" style="198" customWidth="1"/>
    <col min="15625" max="15625" width="9.75" style="198" customWidth="1"/>
    <col min="15626" max="15627" width="0.83203125" style="198" customWidth="1"/>
    <col min="15628" max="15628" width="9.75" style="198" customWidth="1"/>
    <col min="15629" max="15630" width="0.83203125" style="198" customWidth="1"/>
    <col min="15631" max="15631" width="9.75" style="198" customWidth="1"/>
    <col min="15632" max="15633" width="0.83203125" style="198" customWidth="1"/>
    <col min="15634" max="15634" width="9.75" style="198" customWidth="1"/>
    <col min="15635" max="15636" width="0.83203125" style="198" customWidth="1"/>
    <col min="15637" max="15637" width="9.75" style="198" customWidth="1"/>
    <col min="15638" max="15639" width="0.83203125" style="198" customWidth="1"/>
    <col min="15640" max="15640" width="9.75" style="198" customWidth="1"/>
    <col min="15641" max="15641" width="0.83203125" style="198" customWidth="1"/>
    <col min="15642" max="15642" width="2.25" style="198" customWidth="1"/>
    <col min="15643" max="15644" width="8.75" style="198"/>
    <col min="15645" max="15645" width="3.33203125" style="198" customWidth="1"/>
    <col min="15646" max="15872" width="8.75" style="198"/>
    <col min="15873" max="15873" width="22.75" style="198" customWidth="1"/>
    <col min="15874" max="15874" width="0.83203125" style="198" customWidth="1"/>
    <col min="15875" max="15875" width="9.75" style="198" customWidth="1"/>
    <col min="15876" max="15877" width="0.83203125" style="198" customWidth="1"/>
    <col min="15878" max="15878" width="9.75" style="198" customWidth="1"/>
    <col min="15879" max="15880" width="0.83203125" style="198" customWidth="1"/>
    <col min="15881" max="15881" width="9.75" style="198" customWidth="1"/>
    <col min="15882" max="15883" width="0.83203125" style="198" customWidth="1"/>
    <col min="15884" max="15884" width="9.75" style="198" customWidth="1"/>
    <col min="15885" max="15886" width="0.83203125" style="198" customWidth="1"/>
    <col min="15887" max="15887" width="9.75" style="198" customWidth="1"/>
    <col min="15888" max="15889" width="0.83203125" style="198" customWidth="1"/>
    <col min="15890" max="15890" width="9.75" style="198" customWidth="1"/>
    <col min="15891" max="15892" width="0.83203125" style="198" customWidth="1"/>
    <col min="15893" max="15893" width="9.75" style="198" customWidth="1"/>
    <col min="15894" max="15895" width="0.83203125" style="198" customWidth="1"/>
    <col min="15896" max="15896" width="9.75" style="198" customWidth="1"/>
    <col min="15897" max="15897" width="0.83203125" style="198" customWidth="1"/>
    <col min="15898" max="15898" width="2.25" style="198" customWidth="1"/>
    <col min="15899" max="15900" width="8.75" style="198"/>
    <col min="15901" max="15901" width="3.33203125" style="198" customWidth="1"/>
    <col min="15902" max="16128" width="8.75" style="198"/>
    <col min="16129" max="16129" width="22.75" style="198" customWidth="1"/>
    <col min="16130" max="16130" width="0.83203125" style="198" customWidth="1"/>
    <col min="16131" max="16131" width="9.75" style="198" customWidth="1"/>
    <col min="16132" max="16133" width="0.83203125" style="198" customWidth="1"/>
    <col min="16134" max="16134" width="9.75" style="198" customWidth="1"/>
    <col min="16135" max="16136" width="0.83203125" style="198" customWidth="1"/>
    <col min="16137" max="16137" width="9.75" style="198" customWidth="1"/>
    <col min="16138" max="16139" width="0.83203125" style="198" customWidth="1"/>
    <col min="16140" max="16140" width="9.75" style="198" customWidth="1"/>
    <col min="16141" max="16142" width="0.83203125" style="198" customWidth="1"/>
    <col min="16143" max="16143" width="9.75" style="198" customWidth="1"/>
    <col min="16144" max="16145" width="0.83203125" style="198" customWidth="1"/>
    <col min="16146" max="16146" width="9.75" style="198" customWidth="1"/>
    <col min="16147" max="16148" width="0.83203125" style="198" customWidth="1"/>
    <col min="16149" max="16149" width="9.75" style="198" customWidth="1"/>
    <col min="16150" max="16151" width="0.83203125" style="198" customWidth="1"/>
    <col min="16152" max="16152" width="9.75" style="198" customWidth="1"/>
    <col min="16153" max="16153" width="0.83203125" style="198" customWidth="1"/>
    <col min="16154" max="16154" width="2.25" style="198" customWidth="1"/>
    <col min="16155" max="16156" width="8.75" style="198"/>
    <col min="16157" max="16157" width="3.33203125" style="198" customWidth="1"/>
    <col min="16158" max="16384" width="8.75" style="198"/>
  </cols>
  <sheetData>
    <row r="2" spans="1:28" ht="18.75" customHeight="1" x14ac:dyDescent="0.55000000000000004">
      <c r="A2" s="197" t="s">
        <v>254</v>
      </c>
      <c r="F2" s="599" t="str">
        <f>ポートフォリオ!B3</f>
        <v>年次･学期を選択して下さい</v>
      </c>
      <c r="G2" s="599"/>
      <c r="H2" s="599"/>
      <c r="I2" s="599"/>
      <c r="J2" s="600"/>
      <c r="K2" s="600"/>
      <c r="L2" s="600"/>
      <c r="M2" s="199"/>
      <c r="N2" s="601"/>
      <c r="O2" s="601"/>
      <c r="P2" s="601"/>
      <c r="Q2" s="199"/>
      <c r="R2" s="200"/>
      <c r="S2" s="199"/>
      <c r="T2" s="601"/>
      <c r="U2" s="601"/>
      <c r="V2" s="601"/>
      <c r="W2" s="601"/>
      <c r="X2" s="601"/>
      <c r="Y2" s="199"/>
      <c r="Z2" s="199"/>
      <c r="AA2" s="591"/>
      <c r="AB2" s="592"/>
    </row>
    <row r="3" spans="1:28" ht="9.75" customHeight="1" x14ac:dyDescent="0.55000000000000004">
      <c r="AA3" s="592"/>
      <c r="AB3" s="592"/>
    </row>
    <row r="4" spans="1:28" x14ac:dyDescent="0.55000000000000004">
      <c r="AA4" s="592"/>
      <c r="AB4" s="592"/>
    </row>
    <row r="5" spans="1:28" ht="8.25" customHeight="1" x14ac:dyDescent="0.55000000000000004">
      <c r="AA5" s="592"/>
      <c r="AB5" s="592"/>
    </row>
    <row r="6" spans="1:28" ht="27.75" customHeight="1" x14ac:dyDescent="0.55000000000000004">
      <c r="A6" s="593" t="s">
        <v>215</v>
      </c>
      <c r="B6" s="594" t="s">
        <v>305</v>
      </c>
      <c r="C6" s="595"/>
      <c r="D6" s="595"/>
      <c r="E6" s="595"/>
      <c r="F6" s="595"/>
      <c r="G6" s="595"/>
      <c r="H6" s="595"/>
      <c r="I6" s="595"/>
      <c r="J6" s="595"/>
      <c r="K6" s="595"/>
      <c r="L6" s="595"/>
      <c r="M6" s="595"/>
      <c r="N6" s="595"/>
      <c r="O6" s="595"/>
      <c r="P6" s="595"/>
      <c r="Q6" s="595"/>
      <c r="R6" s="595"/>
      <c r="S6" s="595"/>
      <c r="T6" s="595"/>
      <c r="U6" s="595"/>
      <c r="V6" s="595"/>
      <c r="W6" s="595"/>
      <c r="X6" s="595"/>
      <c r="Y6" s="595"/>
    </row>
    <row r="7" spans="1:28" ht="13.5" customHeight="1" x14ac:dyDescent="0.55000000000000004">
      <c r="A7" s="593"/>
      <c r="B7" s="595" t="s">
        <v>216</v>
      </c>
      <c r="C7" s="595"/>
      <c r="D7" s="595"/>
      <c r="E7" s="595"/>
      <c r="F7" s="595"/>
      <c r="G7" s="595"/>
      <c r="H7" s="595" t="s">
        <v>217</v>
      </c>
      <c r="I7" s="595"/>
      <c r="J7" s="595"/>
      <c r="K7" s="595"/>
      <c r="L7" s="595"/>
      <c r="M7" s="595"/>
      <c r="N7" s="595" t="s">
        <v>218</v>
      </c>
      <c r="O7" s="595"/>
      <c r="P7" s="595"/>
      <c r="Q7" s="595"/>
      <c r="R7" s="595"/>
      <c r="S7" s="595"/>
      <c r="T7" s="595" t="s">
        <v>219</v>
      </c>
      <c r="U7" s="595"/>
      <c r="V7" s="595"/>
      <c r="W7" s="595"/>
      <c r="X7" s="595"/>
      <c r="Y7" s="595"/>
    </row>
    <row r="8" spans="1:28" ht="16.5" customHeight="1" x14ac:dyDescent="0.55000000000000004">
      <c r="A8" s="593"/>
      <c r="B8" s="596" t="s">
        <v>255</v>
      </c>
      <c r="C8" s="596"/>
      <c r="D8" s="597"/>
      <c r="E8" s="598" t="s">
        <v>256</v>
      </c>
      <c r="F8" s="596"/>
      <c r="G8" s="596"/>
      <c r="H8" s="596" t="s">
        <v>255</v>
      </c>
      <c r="I8" s="596"/>
      <c r="J8" s="597"/>
      <c r="K8" s="598" t="s">
        <v>256</v>
      </c>
      <c r="L8" s="596"/>
      <c r="M8" s="596"/>
      <c r="N8" s="596" t="s">
        <v>255</v>
      </c>
      <c r="O8" s="596"/>
      <c r="P8" s="597"/>
      <c r="Q8" s="598" t="s">
        <v>256</v>
      </c>
      <c r="R8" s="596"/>
      <c r="S8" s="596"/>
      <c r="T8" s="596" t="s">
        <v>255</v>
      </c>
      <c r="U8" s="596"/>
      <c r="V8" s="597"/>
      <c r="W8" s="598" t="s">
        <v>256</v>
      </c>
      <c r="X8" s="596"/>
      <c r="Y8" s="596"/>
    </row>
    <row r="9" spans="1:28" ht="15" customHeight="1" x14ac:dyDescent="0.55000000000000004">
      <c r="A9" s="202" t="s">
        <v>220</v>
      </c>
      <c r="B9" s="602">
        <v>0.16</v>
      </c>
      <c r="C9" s="603"/>
      <c r="D9" s="603"/>
      <c r="E9" s="613">
        <v>0.26</v>
      </c>
      <c r="F9" s="603"/>
      <c r="G9" s="605"/>
      <c r="H9" s="602">
        <v>0.47</v>
      </c>
      <c r="I9" s="603"/>
      <c r="J9" s="604"/>
      <c r="K9" s="603">
        <v>0.68</v>
      </c>
      <c r="L9" s="603"/>
      <c r="M9" s="605"/>
      <c r="N9" s="602">
        <v>0.79</v>
      </c>
      <c r="O9" s="603"/>
      <c r="P9" s="603"/>
      <c r="Q9" s="613">
        <v>1</v>
      </c>
      <c r="R9" s="603"/>
      <c r="S9" s="605"/>
      <c r="T9" s="602">
        <v>1</v>
      </c>
      <c r="U9" s="603"/>
      <c r="V9" s="604"/>
      <c r="W9" s="603">
        <v>1</v>
      </c>
      <c r="X9" s="603"/>
      <c r="Y9" s="605"/>
    </row>
    <row r="10" spans="1:28" ht="30.75" customHeight="1" x14ac:dyDescent="0.55000000000000004">
      <c r="A10" s="203" t="s">
        <v>270</v>
      </c>
      <c r="B10" s="606" t="str">
        <f>IF($C$22=1,'（A)'!$Z$34,"")</f>
        <v/>
      </c>
      <c r="C10" s="607"/>
      <c r="D10" s="607"/>
      <c r="E10" s="608" t="str">
        <f>IF($F$22=1,'（A)'!$Z$34,"")</f>
        <v/>
      </c>
      <c r="F10" s="609"/>
      <c r="G10" s="610"/>
      <c r="H10" s="611" t="str">
        <f>IF($I$22=1,'（A)'!$Z$34,"")</f>
        <v/>
      </c>
      <c r="I10" s="609"/>
      <c r="J10" s="612"/>
      <c r="K10" s="608" t="str">
        <f>IF($L$22=1,'（A)'!$Z$34,"")</f>
        <v/>
      </c>
      <c r="L10" s="609"/>
      <c r="M10" s="610"/>
      <c r="N10" s="611" t="str">
        <f>IF($O$22=1,'（A)'!$Z$34,"")</f>
        <v/>
      </c>
      <c r="O10" s="609"/>
      <c r="P10" s="612"/>
      <c r="Q10" s="608" t="str">
        <f>IF($R$22=1,'（A)'!$Z$34,"")</f>
        <v/>
      </c>
      <c r="R10" s="609"/>
      <c r="S10" s="610"/>
      <c r="T10" s="611" t="str">
        <f>IF($U$22=1,'（A)'!$Z$34,"")</f>
        <v/>
      </c>
      <c r="U10" s="609"/>
      <c r="V10" s="612"/>
      <c r="W10" s="608" t="str">
        <f>IF($X$22=1,'（A)'!$Z$34,"")</f>
        <v/>
      </c>
      <c r="X10" s="609"/>
      <c r="Y10" s="610"/>
    </row>
    <row r="11" spans="1:28" ht="15" customHeight="1" x14ac:dyDescent="0.55000000000000004">
      <c r="A11" s="202" t="s">
        <v>221</v>
      </c>
      <c r="B11" s="602">
        <v>0.35</v>
      </c>
      <c r="C11" s="603"/>
      <c r="D11" s="603"/>
      <c r="E11" s="613">
        <v>0.83</v>
      </c>
      <c r="F11" s="603"/>
      <c r="G11" s="605"/>
      <c r="H11" s="602">
        <v>0.91</v>
      </c>
      <c r="I11" s="603"/>
      <c r="J11" s="604"/>
      <c r="K11" s="603">
        <v>1</v>
      </c>
      <c r="L11" s="603"/>
      <c r="M11" s="605"/>
      <c r="N11" s="602">
        <v>1</v>
      </c>
      <c r="O11" s="603"/>
      <c r="P11" s="603"/>
      <c r="Q11" s="613">
        <v>1</v>
      </c>
      <c r="R11" s="603"/>
      <c r="S11" s="605"/>
      <c r="T11" s="602">
        <v>1</v>
      </c>
      <c r="U11" s="603"/>
      <c r="V11" s="604"/>
      <c r="W11" s="603">
        <v>1</v>
      </c>
      <c r="X11" s="603"/>
      <c r="Y11" s="605"/>
      <c r="AA11" s="204"/>
      <c r="AB11" s="204"/>
    </row>
    <row r="12" spans="1:28" ht="50.25" customHeight="1" x14ac:dyDescent="0.55000000000000004">
      <c r="A12" s="205" t="s">
        <v>252</v>
      </c>
      <c r="B12" s="606" t="str">
        <f>IF(C$22=1,'（B)'!$Z$37,"")</f>
        <v/>
      </c>
      <c r="C12" s="607"/>
      <c r="D12" s="607"/>
      <c r="E12" s="608" t="str">
        <f>IF(F$22=1,'（B)'!$Z$37,"")</f>
        <v/>
      </c>
      <c r="F12" s="609"/>
      <c r="G12" s="610"/>
      <c r="H12" s="611" t="str">
        <f>IF(I$22=1,'（B)'!$Z$37,"")</f>
        <v/>
      </c>
      <c r="I12" s="609"/>
      <c r="J12" s="612"/>
      <c r="K12" s="608" t="str">
        <f>IF(L$22=1,'（B)'!$Z$37,"")</f>
        <v/>
      </c>
      <c r="L12" s="609"/>
      <c r="M12" s="610"/>
      <c r="N12" s="611" t="str">
        <f>IF(O$22=1,'（B)'!$Z$37,"")</f>
        <v/>
      </c>
      <c r="O12" s="609"/>
      <c r="P12" s="612"/>
      <c r="Q12" s="608" t="str">
        <f>IF(R$22=1,'（B)'!$Z$37,"")</f>
        <v/>
      </c>
      <c r="R12" s="609"/>
      <c r="S12" s="610"/>
      <c r="T12" s="611" t="str">
        <f>IF(U$22=1,'（B)'!$Z$37,"")</f>
        <v/>
      </c>
      <c r="U12" s="609"/>
      <c r="V12" s="612"/>
      <c r="W12" s="608" t="str">
        <f>IF(X$22=1,'（B)'!$Z$37,"")</f>
        <v/>
      </c>
      <c r="X12" s="609"/>
      <c r="Y12" s="610"/>
      <c r="AA12" s="206"/>
      <c r="AB12" s="207"/>
    </row>
    <row r="13" spans="1:28" ht="15" customHeight="1" x14ac:dyDescent="0.55000000000000004">
      <c r="A13" s="208" t="s">
        <v>222</v>
      </c>
      <c r="B13" s="602">
        <v>0.04</v>
      </c>
      <c r="C13" s="603"/>
      <c r="D13" s="603"/>
      <c r="E13" s="613">
        <v>0.13</v>
      </c>
      <c r="F13" s="603"/>
      <c r="G13" s="605"/>
      <c r="H13" s="602">
        <v>0.28000000000000003</v>
      </c>
      <c r="I13" s="603"/>
      <c r="J13" s="604"/>
      <c r="K13" s="603">
        <v>0.43</v>
      </c>
      <c r="L13" s="603"/>
      <c r="M13" s="605"/>
      <c r="N13" s="602">
        <v>0.67</v>
      </c>
      <c r="O13" s="603"/>
      <c r="P13" s="603"/>
      <c r="Q13" s="613">
        <v>0.91</v>
      </c>
      <c r="R13" s="603"/>
      <c r="S13" s="605"/>
      <c r="T13" s="602">
        <v>1</v>
      </c>
      <c r="U13" s="603"/>
      <c r="V13" s="604"/>
      <c r="W13" s="603">
        <v>1</v>
      </c>
      <c r="X13" s="603"/>
      <c r="Y13" s="605"/>
      <c r="AA13" s="207"/>
      <c r="AB13" s="207"/>
    </row>
    <row r="14" spans="1:28" ht="44.25" customHeight="1" x14ac:dyDescent="0.55000000000000004">
      <c r="A14" s="203" t="s">
        <v>307</v>
      </c>
      <c r="B14" s="606" t="str">
        <f>IF(C$22=1,'（C)'!$H$35,"")</f>
        <v/>
      </c>
      <c r="C14" s="607"/>
      <c r="D14" s="607"/>
      <c r="E14" s="608" t="str">
        <f>IF(F$22=1,'（C)'!$H$35,"")</f>
        <v/>
      </c>
      <c r="F14" s="609"/>
      <c r="G14" s="610"/>
      <c r="H14" s="611" t="str">
        <f>IF(I$22=1,'（C)'!$H$35,"")</f>
        <v/>
      </c>
      <c r="I14" s="609"/>
      <c r="J14" s="612"/>
      <c r="K14" s="608" t="str">
        <f>IF(L$22=1,'（C)'!$H$35,"")</f>
        <v/>
      </c>
      <c r="L14" s="609"/>
      <c r="M14" s="610"/>
      <c r="N14" s="611" t="str">
        <f>IF(O$22=1,'（C)'!$H$35,"")</f>
        <v/>
      </c>
      <c r="O14" s="609"/>
      <c r="P14" s="612"/>
      <c r="Q14" s="608" t="str">
        <f>IF(R$22=1,'（C)'!$H$35,"")</f>
        <v/>
      </c>
      <c r="R14" s="609"/>
      <c r="S14" s="610"/>
      <c r="T14" s="611" t="str">
        <f>IF(U$22=1,'（C)'!$H$35,"")</f>
        <v/>
      </c>
      <c r="U14" s="609"/>
      <c r="V14" s="612"/>
      <c r="W14" s="608" t="str">
        <f>IF(X$22=1,'（C)'!$H$35,"")</f>
        <v/>
      </c>
      <c r="X14" s="609"/>
      <c r="Y14" s="610"/>
      <c r="AA14" s="206"/>
      <c r="AB14" s="206"/>
    </row>
    <row r="15" spans="1:28" ht="15" customHeight="1" x14ac:dyDescent="0.55000000000000004">
      <c r="A15" s="202" t="s">
        <v>223</v>
      </c>
      <c r="B15" s="602">
        <v>0.2</v>
      </c>
      <c r="C15" s="603"/>
      <c r="D15" s="603"/>
      <c r="E15" s="613">
        <v>0.27</v>
      </c>
      <c r="F15" s="603"/>
      <c r="G15" s="605"/>
      <c r="H15" s="602">
        <v>0.4</v>
      </c>
      <c r="I15" s="603"/>
      <c r="J15" s="604"/>
      <c r="K15" s="603">
        <v>0.53</v>
      </c>
      <c r="L15" s="603"/>
      <c r="M15" s="605"/>
      <c r="N15" s="602">
        <v>0.6</v>
      </c>
      <c r="O15" s="603"/>
      <c r="P15" s="603"/>
      <c r="Q15" s="613">
        <v>0.67</v>
      </c>
      <c r="R15" s="603"/>
      <c r="S15" s="605"/>
      <c r="T15" s="602">
        <v>0.87</v>
      </c>
      <c r="U15" s="603"/>
      <c r="V15" s="604"/>
      <c r="W15" s="603">
        <v>1</v>
      </c>
      <c r="X15" s="603"/>
      <c r="Y15" s="605"/>
      <c r="AA15" s="207"/>
      <c r="AB15" s="207"/>
    </row>
    <row r="16" spans="1:28" ht="46.5" customHeight="1" x14ac:dyDescent="0.55000000000000004">
      <c r="A16" s="205" t="s">
        <v>253</v>
      </c>
      <c r="B16" s="606" t="str">
        <f>IF(C$22=1,'（D)'!$Z$35,"")</f>
        <v/>
      </c>
      <c r="C16" s="607"/>
      <c r="D16" s="607"/>
      <c r="E16" s="608" t="str">
        <f>IF(F$22=1,'（D)'!$Z$35,"")</f>
        <v/>
      </c>
      <c r="F16" s="609"/>
      <c r="G16" s="610"/>
      <c r="H16" s="611" t="str">
        <f>IF(I$22=1,'（D)'!$Z$35,"")</f>
        <v/>
      </c>
      <c r="I16" s="609"/>
      <c r="J16" s="612"/>
      <c r="K16" s="608" t="str">
        <f>IF(L$22=1,'（D)'!$Z$35,"")</f>
        <v/>
      </c>
      <c r="L16" s="609"/>
      <c r="M16" s="610"/>
      <c r="N16" s="611" t="str">
        <f>IF(O$22=1,'（D)'!$Z$35,"")</f>
        <v/>
      </c>
      <c r="O16" s="609"/>
      <c r="P16" s="612"/>
      <c r="Q16" s="608" t="str">
        <f>IF(R$22=1,'（D)'!$Z$35,"")</f>
        <v/>
      </c>
      <c r="R16" s="609"/>
      <c r="S16" s="610"/>
      <c r="T16" s="611" t="str">
        <f>IF(U$22=1,'（D)'!$Z$35,"")</f>
        <v/>
      </c>
      <c r="U16" s="609"/>
      <c r="V16" s="612"/>
      <c r="W16" s="608" t="str">
        <f>IF(X$22=1,'（D)'!$Z$35,"")</f>
        <v/>
      </c>
      <c r="X16" s="609"/>
      <c r="Y16" s="610"/>
      <c r="AA16" s="207"/>
      <c r="AB16" s="207"/>
    </row>
    <row r="17" spans="1:29" ht="15" customHeight="1" x14ac:dyDescent="0.55000000000000004">
      <c r="A17" s="208" t="s">
        <v>224</v>
      </c>
      <c r="B17" s="602">
        <v>0</v>
      </c>
      <c r="C17" s="603"/>
      <c r="D17" s="603"/>
      <c r="E17" s="613">
        <v>0</v>
      </c>
      <c r="F17" s="603"/>
      <c r="G17" s="605"/>
      <c r="H17" s="602">
        <v>0</v>
      </c>
      <c r="I17" s="603"/>
      <c r="J17" s="604"/>
      <c r="K17" s="603">
        <v>0</v>
      </c>
      <c r="L17" s="603"/>
      <c r="M17" s="605"/>
      <c r="N17" s="602">
        <v>0.25</v>
      </c>
      <c r="O17" s="603"/>
      <c r="P17" s="603"/>
      <c r="Q17" s="613">
        <v>0.25</v>
      </c>
      <c r="R17" s="603"/>
      <c r="S17" s="605"/>
      <c r="T17" s="602">
        <v>0.63</v>
      </c>
      <c r="U17" s="603"/>
      <c r="V17" s="604"/>
      <c r="W17" s="603">
        <v>1</v>
      </c>
      <c r="X17" s="603"/>
      <c r="Y17" s="605"/>
      <c r="AA17" s="207"/>
      <c r="AB17" s="207"/>
    </row>
    <row r="18" spans="1:29" ht="45" customHeight="1" x14ac:dyDescent="0.55000000000000004">
      <c r="A18" s="203" t="s">
        <v>250</v>
      </c>
      <c r="B18" s="606" t="str">
        <f>IF(C$22=1,'（E)'!$Z$41,"")</f>
        <v/>
      </c>
      <c r="C18" s="607"/>
      <c r="D18" s="607"/>
      <c r="E18" s="608" t="str">
        <f>IF(F$22=1,'（E)'!$Z$41,"")</f>
        <v/>
      </c>
      <c r="F18" s="609"/>
      <c r="G18" s="610"/>
      <c r="H18" s="611" t="str">
        <f>IF(I$22=1,'（E)'!$Z$41,"")</f>
        <v/>
      </c>
      <c r="I18" s="609"/>
      <c r="J18" s="612"/>
      <c r="K18" s="608" t="str">
        <f>IF(L$22=1,'（E)'!$Z$41,"")</f>
        <v/>
      </c>
      <c r="L18" s="609"/>
      <c r="M18" s="610"/>
      <c r="N18" s="611" t="str">
        <f>IF(O$22=1,'（E)'!$Z$41,"")</f>
        <v/>
      </c>
      <c r="O18" s="609"/>
      <c r="P18" s="612"/>
      <c r="Q18" s="608" t="str">
        <f>IF(R$22=1,'（E)'!$Z$41,"")</f>
        <v/>
      </c>
      <c r="R18" s="609"/>
      <c r="S18" s="610"/>
      <c r="T18" s="611" t="str">
        <f>IF(U$22=1,'（E)'!$Z$41,"")</f>
        <v/>
      </c>
      <c r="U18" s="609"/>
      <c r="V18" s="612"/>
      <c r="W18" s="608" t="str">
        <f>IF(X$22=1,'（E)'!$Z$41,"")</f>
        <v/>
      </c>
      <c r="X18" s="609"/>
      <c r="Y18" s="610"/>
      <c r="AA18" s="207"/>
      <c r="AB18" s="207"/>
    </row>
    <row r="19" spans="1:29" ht="15" customHeight="1" x14ac:dyDescent="0.55000000000000004">
      <c r="A19" s="202" t="s">
        <v>225</v>
      </c>
      <c r="B19" s="602">
        <v>0</v>
      </c>
      <c r="C19" s="603"/>
      <c r="D19" s="603"/>
      <c r="E19" s="613">
        <v>0</v>
      </c>
      <c r="F19" s="603"/>
      <c r="G19" s="605"/>
      <c r="H19" s="602">
        <v>0</v>
      </c>
      <c r="I19" s="603"/>
      <c r="J19" s="604"/>
      <c r="K19" s="603">
        <v>0.13</v>
      </c>
      <c r="L19" s="603"/>
      <c r="M19" s="605"/>
      <c r="N19" s="602">
        <v>0.25</v>
      </c>
      <c r="O19" s="603"/>
      <c r="P19" s="603"/>
      <c r="Q19" s="613">
        <v>0.38</v>
      </c>
      <c r="R19" s="603"/>
      <c r="S19" s="605"/>
      <c r="T19" s="602">
        <v>0.75</v>
      </c>
      <c r="U19" s="603"/>
      <c r="V19" s="604"/>
      <c r="W19" s="603">
        <v>1</v>
      </c>
      <c r="X19" s="603"/>
      <c r="Y19" s="605"/>
      <c r="AA19" s="207"/>
      <c r="AB19" s="207"/>
    </row>
    <row r="20" spans="1:29" ht="42" customHeight="1" x14ac:dyDescent="0.55000000000000004">
      <c r="A20" s="205" t="s">
        <v>251</v>
      </c>
      <c r="B20" s="606" t="str">
        <f>IF(C$22=1,'（F)'!$Z$39,"")</f>
        <v/>
      </c>
      <c r="C20" s="607"/>
      <c r="D20" s="607"/>
      <c r="E20" s="608" t="str">
        <f>IF(F$22=1,'（F)'!$Z$39,"")</f>
        <v/>
      </c>
      <c r="F20" s="609"/>
      <c r="G20" s="610"/>
      <c r="H20" s="611" t="str">
        <f>IF(I$22=1,'（F)'!$Z$39,"")</f>
        <v/>
      </c>
      <c r="I20" s="609"/>
      <c r="J20" s="612"/>
      <c r="K20" s="608" t="str">
        <f>IF(L$22=1,'（F)'!$Z$39,"")</f>
        <v/>
      </c>
      <c r="L20" s="609"/>
      <c r="M20" s="610"/>
      <c r="N20" s="611" t="str">
        <f>IF(O$22=1,'（F)'!$Z$39,"")</f>
        <v/>
      </c>
      <c r="O20" s="609"/>
      <c r="P20" s="612"/>
      <c r="Q20" s="608" t="str">
        <f>IF(R$22=1,'（F)'!$Z$39,"")</f>
        <v/>
      </c>
      <c r="R20" s="609"/>
      <c r="S20" s="610"/>
      <c r="T20" s="611" t="str">
        <f>IF(U$22=1,'（F)'!$Z$39,"")</f>
        <v/>
      </c>
      <c r="U20" s="609"/>
      <c r="V20" s="612"/>
      <c r="W20" s="608" t="str">
        <f>IF(X$22=1,'（F)'!$Z$39,"")</f>
        <v/>
      </c>
      <c r="X20" s="609"/>
      <c r="Y20" s="610"/>
      <c r="AA20" s="207"/>
      <c r="AB20" s="207"/>
    </row>
    <row r="21" spans="1:29" ht="3" customHeight="1" x14ac:dyDescent="0.55000000000000004">
      <c r="C21" s="209" t="b">
        <v>0</v>
      </c>
      <c r="F21" s="209" t="b">
        <v>0</v>
      </c>
      <c r="I21" s="209" t="b">
        <v>0</v>
      </c>
      <c r="J21" s="210"/>
      <c r="K21" s="210"/>
      <c r="L21" s="209" t="b">
        <v>0</v>
      </c>
      <c r="M21" s="210"/>
      <c r="N21" s="210"/>
      <c r="O21" s="209" t="b">
        <v>0</v>
      </c>
      <c r="P21" s="210"/>
      <c r="Q21" s="210"/>
      <c r="R21" s="209" t="b">
        <v>0</v>
      </c>
      <c r="S21" s="210"/>
      <c r="T21" s="210"/>
      <c r="U21" s="209" t="b">
        <v>0</v>
      </c>
      <c r="V21" s="210"/>
      <c r="W21" s="210"/>
      <c r="X21" s="209" t="b">
        <v>0</v>
      </c>
      <c r="Z21" s="211">
        <f>IF(COUNTIF(L21:X21,TRUE)&gt;=1,1,0)</f>
        <v>0</v>
      </c>
    </row>
    <row r="22" spans="1:29" ht="3" customHeight="1" x14ac:dyDescent="0.55000000000000004">
      <c r="C22" s="210">
        <f>IF(F2="1年後期",1,0)</f>
        <v>0</v>
      </c>
      <c r="F22" s="210">
        <f>IF(F2="2年前期",1,0)</f>
        <v>0</v>
      </c>
      <c r="I22" s="210">
        <f>IF(F2="2年後期",1,0)</f>
        <v>0</v>
      </c>
      <c r="L22" s="210">
        <f>IF(F2="3年前期",1,0)</f>
        <v>0</v>
      </c>
      <c r="O22" s="210">
        <f>IF(F2="3年後期",1,0)</f>
        <v>0</v>
      </c>
      <c r="R22" s="210">
        <f>IF(F2="4年前期",1,0)</f>
        <v>0</v>
      </c>
      <c r="U22" s="210">
        <f>IF(F2="4年後期",1,0)</f>
        <v>0</v>
      </c>
      <c r="X22" s="210">
        <f>IF(F2="卒業時",1,0)</f>
        <v>0</v>
      </c>
    </row>
    <row r="23" spans="1:29" ht="18" customHeight="1" x14ac:dyDescent="0.55000000000000004">
      <c r="B23" s="213"/>
      <c r="X23" s="212"/>
      <c r="AA23" s="616"/>
      <c r="AB23" s="616"/>
      <c r="AC23" s="616"/>
    </row>
    <row r="24" spans="1:29" ht="18" customHeight="1" x14ac:dyDescent="0.55000000000000004">
      <c r="A24" s="213" t="s">
        <v>228</v>
      </c>
      <c r="B24" s="214"/>
      <c r="AA24" s="616"/>
      <c r="AB24" s="616"/>
      <c r="AC24" s="616"/>
    </row>
    <row r="25" spans="1:29" ht="18" customHeight="1" x14ac:dyDescent="0.55000000000000004">
      <c r="A25" s="617" t="s">
        <v>229</v>
      </c>
      <c r="B25" s="617"/>
      <c r="C25" s="201" t="str">
        <f>IF(単位計算!L36&gt;=103,"〇", "×")</f>
        <v>×</v>
      </c>
      <c r="AA25" s="616"/>
      <c r="AB25" s="616"/>
      <c r="AC25" s="616"/>
    </row>
    <row r="26" spans="1:29" ht="18" customHeight="1" x14ac:dyDescent="0.55000000000000004">
      <c r="A26" s="614" t="s">
        <v>230</v>
      </c>
      <c r="B26" s="614"/>
      <c r="C26" s="615" t="str">
        <f>IF(単位計算!L28&gt;=23,"〇","×")</f>
        <v>×</v>
      </c>
      <c r="AA26" s="616"/>
      <c r="AB26" s="616"/>
      <c r="AC26" s="616"/>
    </row>
    <row r="27" spans="1:29" ht="18" customHeight="1" x14ac:dyDescent="0.55000000000000004">
      <c r="A27" s="614"/>
      <c r="B27" s="614"/>
      <c r="C27" s="615"/>
      <c r="AA27" s="616"/>
      <c r="AB27" s="616"/>
      <c r="AC27" s="616"/>
    </row>
    <row r="28" spans="1:29" ht="18" customHeight="1" x14ac:dyDescent="0.55000000000000004"/>
    <row r="29" spans="1:29" ht="18" customHeight="1" x14ac:dyDescent="0.55000000000000004"/>
    <row r="30" spans="1:29" ht="18" customHeight="1" x14ac:dyDescent="0.55000000000000004"/>
    <row r="31" spans="1:29" ht="18" customHeight="1" x14ac:dyDescent="0.55000000000000004"/>
    <row r="32" spans="1:29" ht="18" customHeight="1" x14ac:dyDescent="0.55000000000000004"/>
    <row r="33" ht="18" customHeight="1" x14ac:dyDescent="0.55000000000000004"/>
  </sheetData>
  <mergeCells count="119">
    <mergeCell ref="A26:B27"/>
    <mergeCell ref="C26:C27"/>
    <mergeCell ref="AA23:AC27"/>
    <mergeCell ref="T19:V19"/>
    <mergeCell ref="W19:Y19"/>
    <mergeCell ref="B20:D20"/>
    <mergeCell ref="E20:G20"/>
    <mergeCell ref="H20:J20"/>
    <mergeCell ref="K20:M20"/>
    <mergeCell ref="N20:P20"/>
    <mergeCell ref="Q20:S20"/>
    <mergeCell ref="T20:V20"/>
    <mergeCell ref="W20:Y20"/>
    <mergeCell ref="B19:D19"/>
    <mergeCell ref="E19:G19"/>
    <mergeCell ref="H19:J19"/>
    <mergeCell ref="K19:M19"/>
    <mergeCell ref="N19:P19"/>
    <mergeCell ref="Q19:S19"/>
    <mergeCell ref="A25:B25"/>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T15:V15"/>
    <mergeCell ref="W15:Y15"/>
    <mergeCell ref="B16:D16"/>
    <mergeCell ref="E16:G16"/>
    <mergeCell ref="H16:J16"/>
    <mergeCell ref="K16:M16"/>
    <mergeCell ref="N16:P16"/>
    <mergeCell ref="Q16:S16"/>
    <mergeCell ref="T16:V16"/>
    <mergeCell ref="W16:Y16"/>
    <mergeCell ref="B15:D15"/>
    <mergeCell ref="E15:G15"/>
    <mergeCell ref="H15:J15"/>
    <mergeCell ref="K15:M15"/>
    <mergeCell ref="N15:P15"/>
    <mergeCell ref="Q15:S15"/>
    <mergeCell ref="T13:V13"/>
    <mergeCell ref="W13:Y13"/>
    <mergeCell ref="B14:D14"/>
    <mergeCell ref="E14:G14"/>
    <mergeCell ref="H14:J14"/>
    <mergeCell ref="K14:M14"/>
    <mergeCell ref="N14:P14"/>
    <mergeCell ref="Q14:S14"/>
    <mergeCell ref="T14:V14"/>
    <mergeCell ref="W14:Y14"/>
    <mergeCell ref="B13:D13"/>
    <mergeCell ref="E13:G13"/>
    <mergeCell ref="H13:J13"/>
    <mergeCell ref="K13:M13"/>
    <mergeCell ref="N13:P13"/>
    <mergeCell ref="Q13:S13"/>
    <mergeCell ref="N12:P12"/>
    <mergeCell ref="Q12:S12"/>
    <mergeCell ref="T12:V12"/>
    <mergeCell ref="W12:Y12"/>
    <mergeCell ref="B11:D11"/>
    <mergeCell ref="E11:G11"/>
    <mergeCell ref="H11:J11"/>
    <mergeCell ref="K11:M11"/>
    <mergeCell ref="N11:P11"/>
    <mergeCell ref="Q11:S11"/>
    <mergeCell ref="T11:V11"/>
    <mergeCell ref="W11:Y11"/>
    <mergeCell ref="B12:D12"/>
    <mergeCell ref="E12:G12"/>
    <mergeCell ref="H12:J12"/>
    <mergeCell ref="K12:M12"/>
    <mergeCell ref="T9:V9"/>
    <mergeCell ref="W9:Y9"/>
    <mergeCell ref="B10:D10"/>
    <mergeCell ref="E10:G10"/>
    <mergeCell ref="H10:J10"/>
    <mergeCell ref="K10:M10"/>
    <mergeCell ref="N10:P10"/>
    <mergeCell ref="Q10:S10"/>
    <mergeCell ref="T10:V10"/>
    <mergeCell ref="W10:Y10"/>
    <mergeCell ref="B9:D9"/>
    <mergeCell ref="E9:G9"/>
    <mergeCell ref="H9:J9"/>
    <mergeCell ref="K9:M9"/>
    <mergeCell ref="N9:P9"/>
    <mergeCell ref="Q9:S9"/>
    <mergeCell ref="AA2:AB5"/>
    <mergeCell ref="A6:A8"/>
    <mergeCell ref="B6:Y6"/>
    <mergeCell ref="B7:G7"/>
    <mergeCell ref="H7:M7"/>
    <mergeCell ref="N7:S7"/>
    <mergeCell ref="T7:Y7"/>
    <mergeCell ref="B8:D8"/>
    <mergeCell ref="E8:G8"/>
    <mergeCell ref="H8:J8"/>
    <mergeCell ref="K8:M8"/>
    <mergeCell ref="N8:P8"/>
    <mergeCell ref="Q8:S8"/>
    <mergeCell ref="T8:V8"/>
    <mergeCell ref="W8:Y8"/>
    <mergeCell ref="F2:I2"/>
    <mergeCell ref="J2:L2"/>
    <mergeCell ref="N2:P2"/>
    <mergeCell ref="T2:X2"/>
  </mergeCells>
  <phoneticPr fontId="1"/>
  <dataValidations count="2">
    <dataValidation type="list" allowBlank="1" showInputMessage="1" showErrorMessage="1" sqref="WVO983042:WVP98304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1:H65531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G131067:H131067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G196603:H196603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G262139:H262139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G327675:H327675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G393211:H393211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G458747:H458747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G524283:H524283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G589819:H589819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G655355:H655355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G720891:H720891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G786427:H786427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G851963:H851963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G917499:H917499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G983035:H983035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xr:uid="{00000000-0002-0000-0A00-000000000000}">
      <formula1>"1,2,3,4"</formula1>
    </dataValidation>
    <dataValidation type="list" allowBlank="1" showInputMessage="1" showErrorMessage="1" promptTitle="年次・学期を選択して下さい。" prompt="年次・学期を選択して下さい。" sqref="F2:I2" xr:uid="{00000000-0002-0000-0A00-000001000000}">
      <formula1>"1年後期,2年前期,2年後期,3年前期,3年後期,4年前期,4年後期,卒業時"</formula1>
    </dataValidation>
  </dataValidations>
  <printOptions horizontalCentered="1" verticalCentered="1"/>
  <pageMargins left="0.59055118110236227" right="0.39370078740157483" top="0.59055118110236227" bottom="0.19685039370078741" header="0.51181102362204722" footer="0.51181102362204722"/>
  <pageSetup paperSize="9" scale="91" orientation="landscape" horizontalDpi="4294967293"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8"/>
  <sheetViews>
    <sheetView zoomScale="60" zoomScaleNormal="60" workbookViewId="0">
      <selection activeCell="AA21" sqref="AA21"/>
    </sheetView>
  </sheetViews>
  <sheetFormatPr defaultRowHeight="18" x14ac:dyDescent="0.55000000000000004"/>
  <cols>
    <col min="1" max="1" width="25.5" bestFit="1" customWidth="1"/>
    <col min="2" max="2" width="1" customWidth="1"/>
    <col min="3" max="3" width="9.75" customWidth="1"/>
    <col min="4" max="5" width="1" customWidth="1"/>
    <col min="6" max="6" width="9.75" customWidth="1"/>
    <col min="7" max="8" width="1" customWidth="1"/>
    <col min="9" max="9" width="9.75" customWidth="1"/>
    <col min="10" max="11" width="1" customWidth="1"/>
    <col min="12" max="12" width="9.75" customWidth="1"/>
    <col min="13" max="14" width="1" customWidth="1"/>
    <col min="15" max="15" width="9.75" customWidth="1"/>
    <col min="16" max="17" width="1" customWidth="1"/>
    <col min="18" max="18" width="9.75" customWidth="1"/>
    <col min="19" max="20" width="1" customWidth="1"/>
    <col min="21" max="21" width="9.75" customWidth="1"/>
    <col min="22" max="23" width="1" customWidth="1"/>
    <col min="24" max="24" width="9.75" customWidth="1"/>
    <col min="25" max="25" width="1" customWidth="1"/>
  </cols>
  <sheetData>
    <row r="1" spans="1:25" ht="18.5" thickBot="1" x14ac:dyDescent="0.6"/>
    <row r="2" spans="1:25" ht="36.75" customHeight="1" x14ac:dyDescent="0.55000000000000004">
      <c r="A2" s="654" t="s">
        <v>232</v>
      </c>
      <c r="B2" s="618" t="s">
        <v>249</v>
      </c>
      <c r="C2" s="619"/>
      <c r="D2" s="619"/>
      <c r="E2" s="619"/>
      <c r="F2" s="619"/>
      <c r="G2" s="619"/>
      <c r="H2" s="619"/>
      <c r="I2" s="619"/>
      <c r="J2" s="619"/>
      <c r="K2" s="619"/>
      <c r="L2" s="619"/>
      <c r="M2" s="619"/>
      <c r="N2" s="619"/>
      <c r="O2" s="619"/>
      <c r="P2" s="619"/>
      <c r="Q2" s="619"/>
      <c r="R2" s="619"/>
      <c r="S2" s="619"/>
      <c r="T2" s="619"/>
      <c r="U2" s="619"/>
      <c r="V2" s="619"/>
      <c r="W2" s="619"/>
      <c r="X2" s="619"/>
      <c r="Y2" s="620"/>
    </row>
    <row r="3" spans="1:25" x14ac:dyDescent="0.55000000000000004">
      <c r="A3" s="655"/>
      <c r="B3" s="662" t="s">
        <v>216</v>
      </c>
      <c r="C3" s="662"/>
      <c r="D3" s="662"/>
      <c r="E3" s="662"/>
      <c r="F3" s="662"/>
      <c r="G3" s="662"/>
      <c r="H3" s="662" t="s">
        <v>217</v>
      </c>
      <c r="I3" s="662"/>
      <c r="J3" s="662"/>
      <c r="K3" s="662"/>
      <c r="L3" s="662"/>
      <c r="M3" s="662"/>
      <c r="N3" s="662" t="s">
        <v>218</v>
      </c>
      <c r="O3" s="662"/>
      <c r="P3" s="662"/>
      <c r="Q3" s="662"/>
      <c r="R3" s="662"/>
      <c r="S3" s="662"/>
      <c r="T3" s="662" t="s">
        <v>219</v>
      </c>
      <c r="U3" s="662"/>
      <c r="V3" s="662"/>
      <c r="W3" s="662"/>
      <c r="X3" s="662"/>
      <c r="Y3" s="663"/>
    </row>
    <row r="4" spans="1:25" ht="18.5" thickBot="1" x14ac:dyDescent="0.6">
      <c r="A4" s="656"/>
      <c r="B4" s="650" t="s">
        <v>6</v>
      </c>
      <c r="C4" s="650"/>
      <c r="D4" s="664"/>
      <c r="E4" s="665" t="s">
        <v>7</v>
      </c>
      <c r="F4" s="650"/>
      <c r="G4" s="650"/>
      <c r="H4" s="650" t="s">
        <v>6</v>
      </c>
      <c r="I4" s="650"/>
      <c r="J4" s="651"/>
      <c r="K4" s="652" t="s">
        <v>7</v>
      </c>
      <c r="L4" s="650"/>
      <c r="M4" s="650"/>
      <c r="N4" s="650" t="s">
        <v>6</v>
      </c>
      <c r="O4" s="650"/>
      <c r="P4" s="664"/>
      <c r="Q4" s="665" t="s">
        <v>7</v>
      </c>
      <c r="R4" s="650"/>
      <c r="S4" s="650"/>
      <c r="T4" s="650" t="s">
        <v>6</v>
      </c>
      <c r="U4" s="650"/>
      <c r="V4" s="651"/>
      <c r="W4" s="652" t="s">
        <v>7</v>
      </c>
      <c r="X4" s="650"/>
      <c r="Y4" s="653"/>
    </row>
    <row r="5" spans="1:25" s="185" customFormat="1" ht="18" customHeight="1" thickTop="1" x14ac:dyDescent="0.55000000000000004">
      <c r="A5" s="190" t="s">
        <v>234</v>
      </c>
      <c r="B5" s="657">
        <v>0</v>
      </c>
      <c r="C5" s="657"/>
      <c r="D5" s="658"/>
      <c r="E5" s="659">
        <v>0</v>
      </c>
      <c r="F5" s="657"/>
      <c r="G5" s="657"/>
      <c r="H5" s="657">
        <v>0</v>
      </c>
      <c r="I5" s="657"/>
      <c r="J5" s="660"/>
      <c r="K5" s="661">
        <v>0.13</v>
      </c>
      <c r="L5" s="657"/>
      <c r="M5" s="657"/>
      <c r="N5" s="657">
        <v>0.25</v>
      </c>
      <c r="O5" s="657"/>
      <c r="P5" s="658"/>
      <c r="Q5" s="659">
        <v>0.38</v>
      </c>
      <c r="R5" s="657"/>
      <c r="S5" s="657"/>
      <c r="T5" s="657">
        <v>0.75</v>
      </c>
      <c r="U5" s="657"/>
      <c r="V5" s="660"/>
      <c r="W5" s="661">
        <v>1</v>
      </c>
      <c r="X5" s="657"/>
      <c r="Y5" s="666"/>
    </row>
    <row r="6" spans="1:25" ht="45" x14ac:dyDescent="0.55000000000000004">
      <c r="A6" s="186" t="s">
        <v>233</v>
      </c>
      <c r="B6" s="637" t="str">
        <f>IF(達成度一覧表!C$22=1,'（F)'!$Z$39,"")</f>
        <v/>
      </c>
      <c r="C6" s="637"/>
      <c r="D6" s="638"/>
      <c r="E6" s="639" t="str">
        <f>IF(達成度一覧表!F$22=1,'（F)'!$Z$39,"")</f>
        <v/>
      </c>
      <c r="F6" s="637"/>
      <c r="G6" s="637"/>
      <c r="H6" s="637" t="str">
        <f>IF(達成度一覧表!I$22=1,'（F)'!$Z$39,"")</f>
        <v/>
      </c>
      <c r="I6" s="637"/>
      <c r="J6" s="640"/>
      <c r="K6" s="641" t="str">
        <f>IF(達成度一覧表!L$22=1,'（F)'!$Z$39,"")</f>
        <v/>
      </c>
      <c r="L6" s="637"/>
      <c r="M6" s="637"/>
      <c r="N6" s="637" t="str">
        <f>IF(達成度一覧表!O$22=1,'（F)'!$Z$39,"")</f>
        <v/>
      </c>
      <c r="O6" s="637"/>
      <c r="P6" s="638"/>
      <c r="Q6" s="639" t="str">
        <f>IF(達成度一覧表!R$22=1,'（F)'!$Z$39,"")</f>
        <v/>
      </c>
      <c r="R6" s="637"/>
      <c r="S6" s="637"/>
      <c r="T6" s="637" t="str">
        <f>IF(達成度一覧表!U$22=1,'（F)'!$Z$39,"")</f>
        <v/>
      </c>
      <c r="U6" s="637"/>
      <c r="V6" s="640"/>
      <c r="W6" s="641" t="str">
        <f>IF(達成度一覧表!X$22=1,'（F)'!$Z$39,"")</f>
        <v/>
      </c>
      <c r="X6" s="637"/>
      <c r="Y6" s="642"/>
    </row>
    <row r="7" spans="1:25" s="185" customFormat="1" ht="18" customHeight="1" x14ac:dyDescent="0.55000000000000004">
      <c r="A7" s="187" t="s">
        <v>236</v>
      </c>
      <c r="B7" s="635">
        <v>0</v>
      </c>
      <c r="C7" s="635"/>
      <c r="D7" s="647"/>
      <c r="E7" s="648">
        <v>0</v>
      </c>
      <c r="F7" s="635"/>
      <c r="G7" s="635"/>
      <c r="H7" s="635">
        <v>0</v>
      </c>
      <c r="I7" s="635"/>
      <c r="J7" s="649"/>
      <c r="K7" s="634">
        <v>0</v>
      </c>
      <c r="L7" s="635"/>
      <c r="M7" s="635"/>
      <c r="N7" s="635">
        <v>0.25</v>
      </c>
      <c r="O7" s="635"/>
      <c r="P7" s="647"/>
      <c r="Q7" s="648">
        <v>0.25</v>
      </c>
      <c r="R7" s="635"/>
      <c r="S7" s="635"/>
      <c r="T7" s="635">
        <v>0.63</v>
      </c>
      <c r="U7" s="635"/>
      <c r="V7" s="649"/>
      <c r="W7" s="634">
        <v>1</v>
      </c>
      <c r="X7" s="635"/>
      <c r="Y7" s="636"/>
    </row>
    <row r="8" spans="1:25" ht="45" x14ac:dyDescent="0.55000000000000004">
      <c r="A8" s="188" t="s">
        <v>235</v>
      </c>
      <c r="B8" s="637" t="str">
        <f>IF(達成度一覧表!C$22=1,'（E)'!$Z$41,"")</f>
        <v/>
      </c>
      <c r="C8" s="637"/>
      <c r="D8" s="638"/>
      <c r="E8" s="639" t="str">
        <f>IF(達成度一覧表!F$22=1,'（E)'!$Z$41,"")</f>
        <v/>
      </c>
      <c r="F8" s="637"/>
      <c r="G8" s="637"/>
      <c r="H8" s="637" t="str">
        <f>IF(達成度一覧表!I$22=1,'（E)'!$Z$41,"")</f>
        <v/>
      </c>
      <c r="I8" s="637"/>
      <c r="J8" s="640"/>
      <c r="K8" s="641" t="str">
        <f>IF(達成度一覧表!L$22=1,'（E)'!$Z$41,"")</f>
        <v/>
      </c>
      <c r="L8" s="637"/>
      <c r="M8" s="637"/>
      <c r="N8" s="637" t="str">
        <f>IF(達成度一覧表!O$22=1,'（E)'!$Z$41,"")</f>
        <v/>
      </c>
      <c r="O8" s="637"/>
      <c r="P8" s="638"/>
      <c r="Q8" s="639" t="str">
        <f>IF(達成度一覧表!R$22=1,'（E)'!$Z$41,"")</f>
        <v/>
      </c>
      <c r="R8" s="637"/>
      <c r="S8" s="637"/>
      <c r="T8" s="637" t="str">
        <f>IF(達成度一覧表!U$22=1,'（E)'!$Z$41,"")</f>
        <v/>
      </c>
      <c r="U8" s="637"/>
      <c r="V8" s="640"/>
      <c r="W8" s="641" t="str">
        <f>IF(達成度一覧表!X$22=1,'（E)'!$Z$41,"")</f>
        <v/>
      </c>
      <c r="X8" s="637"/>
      <c r="Y8" s="642"/>
    </row>
    <row r="9" spans="1:25" s="185" customFormat="1" ht="18" customHeight="1" x14ac:dyDescent="0.55000000000000004">
      <c r="A9" s="187" t="s">
        <v>238</v>
      </c>
      <c r="B9" s="635">
        <v>0.11</v>
      </c>
      <c r="C9" s="635"/>
      <c r="D9" s="647"/>
      <c r="E9" s="648">
        <v>0.22</v>
      </c>
      <c r="F9" s="635"/>
      <c r="G9" s="635"/>
      <c r="H9" s="635">
        <v>0.44</v>
      </c>
      <c r="I9" s="635"/>
      <c r="J9" s="649"/>
      <c r="K9" s="634">
        <v>0.67</v>
      </c>
      <c r="L9" s="635"/>
      <c r="M9" s="635"/>
      <c r="N9" s="635">
        <v>0.78</v>
      </c>
      <c r="O9" s="635"/>
      <c r="P9" s="647"/>
      <c r="Q9" s="648">
        <v>1</v>
      </c>
      <c r="R9" s="635"/>
      <c r="S9" s="635"/>
      <c r="T9" s="635">
        <v>1</v>
      </c>
      <c r="U9" s="635"/>
      <c r="V9" s="649"/>
      <c r="W9" s="634">
        <v>1</v>
      </c>
      <c r="X9" s="635"/>
      <c r="Y9" s="636"/>
    </row>
    <row r="10" spans="1:25" ht="45" x14ac:dyDescent="0.55000000000000004">
      <c r="A10" s="188" t="s">
        <v>237</v>
      </c>
      <c r="B10" s="637" t="str">
        <f>IF(達成度一覧表!C$22=1,'（A)'!$Z$34,"")</f>
        <v/>
      </c>
      <c r="C10" s="637"/>
      <c r="D10" s="638"/>
      <c r="E10" s="639" t="str">
        <f>IF(達成度一覧表!F$22=1,'（A)'!$Z$34,"")</f>
        <v/>
      </c>
      <c r="F10" s="637"/>
      <c r="G10" s="637"/>
      <c r="H10" s="637" t="str">
        <f>IF(達成度一覧表!I$22=1,'（A)'!$Z$34,"")</f>
        <v/>
      </c>
      <c r="I10" s="637"/>
      <c r="J10" s="640"/>
      <c r="K10" s="641" t="str">
        <f>IF(達成度一覧表!L$22=1,'（A)'!$Z$34,"")</f>
        <v/>
      </c>
      <c r="L10" s="637"/>
      <c r="M10" s="637"/>
      <c r="N10" s="637" t="str">
        <f>IF(達成度一覧表!O$22=1,'（A)'!$Z$34,"")</f>
        <v/>
      </c>
      <c r="O10" s="637"/>
      <c r="P10" s="638"/>
      <c r="Q10" s="639" t="str">
        <f>IF(達成度一覧表!R$22=1,'（A)'!$Z$34,"")</f>
        <v/>
      </c>
      <c r="R10" s="637"/>
      <c r="S10" s="637"/>
      <c r="T10" s="637" t="str">
        <f>IF(達成度一覧表!U$22=1,'（A)'!$Z$34,"")</f>
        <v/>
      </c>
      <c r="U10" s="637"/>
      <c r="V10" s="640"/>
      <c r="W10" s="641" t="str">
        <f>IF(達成度一覧表!X$22=1,'（A)'!$Z$34,"")</f>
        <v/>
      </c>
      <c r="X10" s="637"/>
      <c r="Y10" s="642"/>
    </row>
    <row r="11" spans="1:25" s="185" customFormat="1" ht="18" customHeight="1" x14ac:dyDescent="0.55000000000000004">
      <c r="A11" s="187" t="s">
        <v>239</v>
      </c>
      <c r="B11" s="635">
        <v>0.2</v>
      </c>
      <c r="C11" s="635"/>
      <c r="D11" s="647"/>
      <c r="E11" s="648">
        <v>0.27</v>
      </c>
      <c r="F11" s="635"/>
      <c r="G11" s="635"/>
      <c r="H11" s="635">
        <v>0.47</v>
      </c>
      <c r="I11" s="635"/>
      <c r="J11" s="649"/>
      <c r="K11" s="634">
        <v>0.53</v>
      </c>
      <c r="L11" s="635"/>
      <c r="M11" s="635"/>
      <c r="N11" s="635">
        <v>0.6</v>
      </c>
      <c r="O11" s="635"/>
      <c r="P11" s="647"/>
      <c r="Q11" s="648">
        <v>0.67</v>
      </c>
      <c r="R11" s="635"/>
      <c r="S11" s="635"/>
      <c r="T11" s="635">
        <v>0.87</v>
      </c>
      <c r="U11" s="635"/>
      <c r="V11" s="649"/>
      <c r="W11" s="634">
        <v>1</v>
      </c>
      <c r="X11" s="635"/>
      <c r="Y11" s="636"/>
    </row>
    <row r="12" spans="1:25" ht="60" x14ac:dyDescent="0.55000000000000004">
      <c r="A12" s="188" t="s">
        <v>240</v>
      </c>
      <c r="B12" s="637" t="str">
        <f>IF(達成度一覧表!C$22=1,'（D)'!$Z$35,"")</f>
        <v/>
      </c>
      <c r="C12" s="637"/>
      <c r="D12" s="638"/>
      <c r="E12" s="643" t="str">
        <f>IF(達成度一覧表!F$22=1,'（D)'!$Z$35,"")</f>
        <v/>
      </c>
      <c r="F12" s="644"/>
      <c r="G12" s="641"/>
      <c r="H12" s="638" t="str">
        <f>IF(達成度一覧表!I$22=1,'（D)'!$Z$35,"")</f>
        <v/>
      </c>
      <c r="I12" s="644"/>
      <c r="J12" s="645"/>
      <c r="K12" s="643" t="str">
        <f>IF(達成度一覧表!L$22=1,'（D)'!$Z$35,"")</f>
        <v/>
      </c>
      <c r="L12" s="644"/>
      <c r="M12" s="641"/>
      <c r="N12" s="638" t="str">
        <f>IF(達成度一覧表!O$22=1,'（D)'!$Z$35,"")</f>
        <v/>
      </c>
      <c r="O12" s="644"/>
      <c r="P12" s="645"/>
      <c r="Q12" s="643" t="str">
        <f>IF(達成度一覧表!R$22=1,'（D)'!$Z$35,"")</f>
        <v/>
      </c>
      <c r="R12" s="644"/>
      <c r="S12" s="641"/>
      <c r="T12" s="638" t="str">
        <f>IF(達成度一覧表!U$22=1,'（D)'!$Z$35,"")</f>
        <v/>
      </c>
      <c r="U12" s="644"/>
      <c r="V12" s="645"/>
      <c r="W12" s="643" t="str">
        <f>IF(達成度一覧表!X$22=1,'（D)'!$Z$35,"")</f>
        <v/>
      </c>
      <c r="X12" s="644"/>
      <c r="Y12" s="646"/>
    </row>
    <row r="13" spans="1:25" s="185" customFormat="1" ht="18" customHeight="1" x14ac:dyDescent="0.55000000000000004">
      <c r="A13" s="187" t="s">
        <v>241</v>
      </c>
      <c r="B13" s="635">
        <v>0.3</v>
      </c>
      <c r="C13" s="635"/>
      <c r="D13" s="647"/>
      <c r="E13" s="648">
        <v>0.83</v>
      </c>
      <c r="F13" s="635"/>
      <c r="G13" s="635"/>
      <c r="H13" s="635">
        <v>0.91</v>
      </c>
      <c r="I13" s="635"/>
      <c r="J13" s="649"/>
      <c r="K13" s="634">
        <v>1</v>
      </c>
      <c r="L13" s="635"/>
      <c r="M13" s="635"/>
      <c r="N13" s="635">
        <v>1</v>
      </c>
      <c r="O13" s="635"/>
      <c r="P13" s="647"/>
      <c r="Q13" s="648">
        <v>1</v>
      </c>
      <c r="R13" s="635"/>
      <c r="S13" s="635"/>
      <c r="T13" s="635">
        <v>1</v>
      </c>
      <c r="U13" s="635"/>
      <c r="V13" s="649"/>
      <c r="W13" s="634">
        <v>1</v>
      </c>
      <c r="X13" s="635"/>
      <c r="Y13" s="636"/>
    </row>
    <row r="14" spans="1:25" ht="60" x14ac:dyDescent="0.55000000000000004">
      <c r="A14" s="188" t="s">
        <v>242</v>
      </c>
      <c r="B14" s="637" t="str">
        <f>IF(達成度一覧表!C$22=1,'（B)'!$Z$37,"")</f>
        <v/>
      </c>
      <c r="C14" s="637"/>
      <c r="D14" s="638"/>
      <c r="E14" s="643" t="str">
        <f>IF(達成度一覧表!F$22=1,'（B)'!$Z$37,"")</f>
        <v/>
      </c>
      <c r="F14" s="644"/>
      <c r="G14" s="641"/>
      <c r="H14" s="638" t="str">
        <f>IF(達成度一覧表!I$22=1,'（B)'!$Z$37,"")</f>
        <v/>
      </c>
      <c r="I14" s="644"/>
      <c r="J14" s="645"/>
      <c r="K14" s="643" t="str">
        <f>IF(達成度一覧表!L$22=1,'（B)'!$Z$37,"")</f>
        <v/>
      </c>
      <c r="L14" s="644"/>
      <c r="M14" s="641"/>
      <c r="N14" s="638" t="str">
        <f>IF(達成度一覧表!O$22=1,'（B)'!$Z$37,"")</f>
        <v/>
      </c>
      <c r="O14" s="644"/>
      <c r="P14" s="645"/>
      <c r="Q14" s="643" t="str">
        <f>IF(達成度一覧表!R$22=1,'（B)'!$Z$37,"")</f>
        <v/>
      </c>
      <c r="R14" s="644"/>
      <c r="S14" s="641"/>
      <c r="T14" s="638" t="str">
        <f>IF(達成度一覧表!U$22=1,'（B)'!$Z$37,"")</f>
        <v/>
      </c>
      <c r="U14" s="644"/>
      <c r="V14" s="645"/>
      <c r="W14" s="643" t="str">
        <f>IF(達成度一覧表!X$22=1,'（B)'!$Z$37,"")</f>
        <v/>
      </c>
      <c r="X14" s="644"/>
      <c r="Y14" s="646"/>
    </row>
    <row r="15" spans="1:25" s="185" customFormat="1" ht="18" customHeight="1" x14ac:dyDescent="0.55000000000000004">
      <c r="A15" s="187" t="s">
        <v>243</v>
      </c>
      <c r="B15" s="635">
        <v>0</v>
      </c>
      <c r="C15" s="635"/>
      <c r="D15" s="647"/>
      <c r="E15" s="648">
        <v>0</v>
      </c>
      <c r="F15" s="635"/>
      <c r="G15" s="635"/>
      <c r="H15" s="635">
        <v>0</v>
      </c>
      <c r="I15" s="635"/>
      <c r="J15" s="649"/>
      <c r="K15" s="634">
        <v>0.13</v>
      </c>
      <c r="L15" s="635"/>
      <c r="M15" s="635"/>
      <c r="N15" s="635">
        <v>0.25</v>
      </c>
      <c r="O15" s="635"/>
      <c r="P15" s="647"/>
      <c r="Q15" s="648">
        <v>0.38</v>
      </c>
      <c r="R15" s="635"/>
      <c r="S15" s="635"/>
      <c r="T15" s="635">
        <v>0.75</v>
      </c>
      <c r="U15" s="635"/>
      <c r="V15" s="649"/>
      <c r="W15" s="634">
        <v>1</v>
      </c>
      <c r="X15" s="635"/>
      <c r="Y15" s="636"/>
    </row>
    <row r="16" spans="1:25" ht="60" x14ac:dyDescent="0.55000000000000004">
      <c r="A16" s="188" t="s">
        <v>244</v>
      </c>
      <c r="B16" s="637" t="str">
        <f>IF(達成度一覧表!C$22=1,'（F)'!$Z$39,"")</f>
        <v/>
      </c>
      <c r="C16" s="637"/>
      <c r="D16" s="638"/>
      <c r="E16" s="639" t="str">
        <f>IF(達成度一覧表!F$22=1,'（F)'!$Z$39,"")</f>
        <v/>
      </c>
      <c r="F16" s="637"/>
      <c r="G16" s="637"/>
      <c r="H16" s="637" t="str">
        <f>IF(達成度一覧表!I$22=1,'（F)'!$Z$39,"")</f>
        <v/>
      </c>
      <c r="I16" s="637"/>
      <c r="J16" s="640"/>
      <c r="K16" s="641" t="str">
        <f>IF(達成度一覧表!L$22=1,'（F)'!$Z$39,"")</f>
        <v/>
      </c>
      <c r="L16" s="637"/>
      <c r="M16" s="637"/>
      <c r="N16" s="637" t="str">
        <f>IF(達成度一覧表!O$22=1,'（F)'!$Z$39,"")</f>
        <v/>
      </c>
      <c r="O16" s="637"/>
      <c r="P16" s="638"/>
      <c r="Q16" s="639" t="str">
        <f>IF(達成度一覧表!R$22=1,'（F)'!$Z$39,"")</f>
        <v/>
      </c>
      <c r="R16" s="637"/>
      <c r="S16" s="637"/>
      <c r="T16" s="637" t="str">
        <f>IF(達成度一覧表!U$22=1,'（F)'!$Z$39,"")</f>
        <v/>
      </c>
      <c r="U16" s="637"/>
      <c r="V16" s="640"/>
      <c r="W16" s="641" t="str">
        <f>IF(達成度一覧表!X$22=1,'（F)'!$Z$39,"")</f>
        <v/>
      </c>
      <c r="X16" s="637"/>
      <c r="Y16" s="642"/>
    </row>
    <row r="17" spans="1:25" s="185" customFormat="1" ht="18" customHeight="1" x14ac:dyDescent="0.55000000000000004">
      <c r="A17" s="187" t="s">
        <v>245</v>
      </c>
      <c r="B17" s="621">
        <f>AVERAGE(達成度一覧表!B11,達成度一覧表!B13)</f>
        <v>0.19499999999999998</v>
      </c>
      <c r="C17" s="621"/>
      <c r="D17" s="632"/>
      <c r="E17" s="633">
        <f>AVERAGE(達成度一覧表!E11,達成度一覧表!E13)</f>
        <v>0.48</v>
      </c>
      <c r="F17" s="621"/>
      <c r="G17" s="621"/>
      <c r="H17" s="621">
        <f>AVERAGE(達成度一覧表!H11,達成度一覧表!H13)</f>
        <v>0.59499999999999997</v>
      </c>
      <c r="I17" s="621"/>
      <c r="J17" s="622"/>
      <c r="K17" s="623">
        <f>AVERAGE(達成度一覧表!K11,達成度一覧表!K13)</f>
        <v>0.71499999999999997</v>
      </c>
      <c r="L17" s="621"/>
      <c r="M17" s="621"/>
      <c r="N17" s="621">
        <f>AVERAGE(達成度一覧表!N11,達成度一覧表!N13)</f>
        <v>0.83499999999999996</v>
      </c>
      <c r="O17" s="621"/>
      <c r="P17" s="632"/>
      <c r="Q17" s="633">
        <f>AVERAGE(達成度一覧表!Q11,達成度一覧表!Q13)</f>
        <v>0.95500000000000007</v>
      </c>
      <c r="R17" s="621"/>
      <c r="S17" s="621"/>
      <c r="T17" s="621">
        <f>AVERAGE(達成度一覧表!T11,達成度一覧表!T13)</f>
        <v>1</v>
      </c>
      <c r="U17" s="621"/>
      <c r="V17" s="622"/>
      <c r="W17" s="623">
        <f>AVERAGE(達成度一覧表!W11,達成度一覧表!W13)</f>
        <v>1</v>
      </c>
      <c r="X17" s="621"/>
      <c r="Y17" s="624"/>
    </row>
    <row r="18" spans="1:25" ht="45.5" thickBot="1" x14ac:dyDescent="0.6">
      <c r="A18" s="189" t="s">
        <v>246</v>
      </c>
      <c r="B18" s="625" t="str">
        <f>IF(達成度一覧表!C$22=1,AVERAGE('（B)'!$Z$37,'（C)'!$H$35),"")</f>
        <v/>
      </c>
      <c r="C18" s="625"/>
      <c r="D18" s="626"/>
      <c r="E18" s="627" t="str">
        <f>IF(達成度一覧表!F$22=1,AVERAGE('（B)'!$Z$37,'（C)'!$H$35),"")</f>
        <v/>
      </c>
      <c r="F18" s="628"/>
      <c r="G18" s="629"/>
      <c r="H18" s="626" t="str">
        <f>IF(達成度一覧表!I$22=1,AVERAGE('（B)'!$Z$37,'（C)'!$H$35),"")</f>
        <v/>
      </c>
      <c r="I18" s="628"/>
      <c r="J18" s="630"/>
      <c r="K18" s="627" t="str">
        <f>IF(達成度一覧表!L$22=1,AVERAGE('（B)'!$Z$37,'（C)'!$H$35),"")</f>
        <v/>
      </c>
      <c r="L18" s="628"/>
      <c r="M18" s="629"/>
      <c r="N18" s="626" t="str">
        <f>IF(達成度一覧表!O$22=1,AVERAGE('（B)'!$Z$37,'（C)'!$H$35),"")</f>
        <v/>
      </c>
      <c r="O18" s="628"/>
      <c r="P18" s="630"/>
      <c r="Q18" s="627" t="str">
        <f>IF(達成度一覧表!R$22=1,AVERAGE('（B)'!$Z$37,'（C)'!$H$35),"")</f>
        <v/>
      </c>
      <c r="R18" s="628"/>
      <c r="S18" s="629"/>
      <c r="T18" s="626" t="str">
        <f>IF(達成度一覧表!U$22=1,AVERAGE('（B)'!$Z$37,'（C)'!$H$35),"")</f>
        <v/>
      </c>
      <c r="U18" s="628"/>
      <c r="V18" s="630"/>
      <c r="W18" s="627" t="str">
        <f>IF(達成度一覧表!X$22=1,AVERAGE('（B)'!$Z$37,'（C)'!$H$35),"")</f>
        <v/>
      </c>
      <c r="X18" s="628"/>
      <c r="Y18" s="631"/>
    </row>
  </sheetData>
  <mergeCells count="126">
    <mergeCell ref="A2:A4"/>
    <mergeCell ref="B5:D5"/>
    <mergeCell ref="B6:D6"/>
    <mergeCell ref="E5:G5"/>
    <mergeCell ref="H5:J5"/>
    <mergeCell ref="K5:M5"/>
    <mergeCell ref="N5:P5"/>
    <mergeCell ref="Q5:S5"/>
    <mergeCell ref="T5:V5"/>
    <mergeCell ref="B3:G3"/>
    <mergeCell ref="H3:M3"/>
    <mergeCell ref="N3:S3"/>
    <mergeCell ref="T3:Y3"/>
    <mergeCell ref="B4:D4"/>
    <mergeCell ref="E4:G4"/>
    <mergeCell ref="K4:M4"/>
    <mergeCell ref="N4:P4"/>
    <mergeCell ref="Q4:S4"/>
    <mergeCell ref="H4:J4"/>
    <mergeCell ref="W5:Y5"/>
    <mergeCell ref="E6:G6"/>
    <mergeCell ref="H6:J6"/>
    <mergeCell ref="K6:M6"/>
    <mergeCell ref="N6:P6"/>
    <mergeCell ref="Q6:S6"/>
    <mergeCell ref="T6:V6"/>
    <mergeCell ref="W6:Y6"/>
    <mergeCell ref="T4:V4"/>
    <mergeCell ref="W4:Y4"/>
    <mergeCell ref="T7:V7"/>
    <mergeCell ref="W7:Y7"/>
    <mergeCell ref="B8:D8"/>
    <mergeCell ref="E8:G8"/>
    <mergeCell ref="H8:J8"/>
    <mergeCell ref="K8:M8"/>
    <mergeCell ref="N8:P8"/>
    <mergeCell ref="Q8:S8"/>
    <mergeCell ref="T8:V8"/>
    <mergeCell ref="W8:Y8"/>
    <mergeCell ref="B7:D7"/>
    <mergeCell ref="E7:G7"/>
    <mergeCell ref="H7:J7"/>
    <mergeCell ref="K7:M7"/>
    <mergeCell ref="N7:P7"/>
    <mergeCell ref="Q7:S7"/>
    <mergeCell ref="K9:M9"/>
    <mergeCell ref="N9:P9"/>
    <mergeCell ref="Q9:S9"/>
    <mergeCell ref="T9:V9"/>
    <mergeCell ref="W9:Y9"/>
    <mergeCell ref="B10:D10"/>
    <mergeCell ref="E10:G10"/>
    <mergeCell ref="H10:J10"/>
    <mergeCell ref="K10:M10"/>
    <mergeCell ref="N10:P10"/>
    <mergeCell ref="B9:D9"/>
    <mergeCell ref="E9:G9"/>
    <mergeCell ref="H9:J9"/>
    <mergeCell ref="Q10:S10"/>
    <mergeCell ref="T10:V10"/>
    <mergeCell ref="W10:Y10"/>
    <mergeCell ref="B11:D11"/>
    <mergeCell ref="E11:G11"/>
    <mergeCell ref="H11:J11"/>
    <mergeCell ref="K11:M11"/>
    <mergeCell ref="N11:P11"/>
    <mergeCell ref="Q11:S11"/>
    <mergeCell ref="T11:V11"/>
    <mergeCell ref="W11:Y11"/>
    <mergeCell ref="B12:D12"/>
    <mergeCell ref="E12:G12"/>
    <mergeCell ref="H12:J12"/>
    <mergeCell ref="K12:M12"/>
    <mergeCell ref="N12:P12"/>
    <mergeCell ref="Q12:S12"/>
    <mergeCell ref="T12:V12"/>
    <mergeCell ref="W12:Y12"/>
    <mergeCell ref="K13:M13"/>
    <mergeCell ref="N13:P13"/>
    <mergeCell ref="Q13:S13"/>
    <mergeCell ref="T13:V13"/>
    <mergeCell ref="W13:Y13"/>
    <mergeCell ref="B14:D14"/>
    <mergeCell ref="E14:G14"/>
    <mergeCell ref="H14:J14"/>
    <mergeCell ref="K14:M14"/>
    <mergeCell ref="N14:P14"/>
    <mergeCell ref="B13:D13"/>
    <mergeCell ref="E13:G13"/>
    <mergeCell ref="H13:J13"/>
    <mergeCell ref="T16:V16"/>
    <mergeCell ref="W16:Y16"/>
    <mergeCell ref="Q14:S14"/>
    <mergeCell ref="T14:V14"/>
    <mergeCell ref="W14:Y14"/>
    <mergeCell ref="B15:D15"/>
    <mergeCell ref="E15:G15"/>
    <mergeCell ref="H15:J15"/>
    <mergeCell ref="K15:M15"/>
    <mergeCell ref="N15:P15"/>
    <mergeCell ref="Q15:S15"/>
    <mergeCell ref="T15:V15"/>
    <mergeCell ref="B2:Y2"/>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W15:Y15"/>
    <mergeCell ref="B16:D16"/>
    <mergeCell ref="E16:G16"/>
    <mergeCell ref="H16:J16"/>
    <mergeCell ref="K16:M16"/>
    <mergeCell ref="N16:P16"/>
    <mergeCell ref="Q16:S1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9"/>
  <sheetViews>
    <sheetView showGridLines="0" zoomScale="78" zoomScaleNormal="78" workbookViewId="0">
      <selection activeCell="AC23" sqref="AC23"/>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1:29" ht="13.5" customHeight="1" x14ac:dyDescent="0.55000000000000004">
      <c r="A1" s="2"/>
    </row>
    <row r="2" spans="1:29" ht="27.75" customHeight="1" thickBot="1" x14ac:dyDescent="0.6"/>
    <row r="3" spans="1:29"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1:29"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1:29"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1:29" ht="9" customHeight="1" thickTop="1" x14ac:dyDescent="0.55000000000000004">
      <c r="B6" s="1"/>
      <c r="C6" s="84"/>
      <c r="D6" s="2"/>
      <c r="E6" s="2"/>
      <c r="F6" s="5"/>
      <c r="G6" s="2"/>
      <c r="H6" s="6"/>
      <c r="I6" s="2"/>
      <c r="J6" s="2"/>
      <c r="K6" s="2"/>
      <c r="L6" s="5"/>
      <c r="M6" s="2"/>
      <c r="N6" s="2"/>
      <c r="O6" s="7"/>
      <c r="P6" s="2"/>
      <c r="Q6" s="2"/>
      <c r="R6" s="5"/>
      <c r="S6" s="2"/>
      <c r="T6" s="6"/>
      <c r="U6" s="2"/>
      <c r="V6" s="2"/>
      <c r="W6" s="8"/>
      <c r="X6" s="2"/>
      <c r="Y6" s="2"/>
      <c r="Z6" s="2"/>
      <c r="AA6" s="3"/>
    </row>
    <row r="7" spans="1:29" ht="16.5" customHeight="1" x14ac:dyDescent="0.55000000000000004">
      <c r="B7" s="375" t="s">
        <v>279</v>
      </c>
      <c r="C7" s="84"/>
      <c r="D7" s="2"/>
      <c r="E7" s="2"/>
      <c r="F7" s="5"/>
      <c r="G7" s="2"/>
      <c r="H7" s="6"/>
      <c r="I7" s="2"/>
      <c r="J7" s="2"/>
      <c r="K7" s="2"/>
      <c r="L7" s="5"/>
      <c r="M7" s="2"/>
      <c r="N7" s="2"/>
      <c r="O7" s="7"/>
      <c r="P7" s="2"/>
      <c r="Q7" s="2"/>
      <c r="R7" s="5"/>
      <c r="T7" s="14"/>
      <c r="U7" s="192"/>
      <c r="V7" s="13" t="s">
        <v>124</v>
      </c>
      <c r="W7" s="15"/>
      <c r="X7" s="192"/>
      <c r="Y7" s="376" t="s">
        <v>59</v>
      </c>
      <c r="Z7" s="377"/>
      <c r="AA7" s="3"/>
    </row>
    <row r="8" spans="1:29" ht="9" customHeight="1" x14ac:dyDescent="0.55000000000000004">
      <c r="B8" s="375"/>
      <c r="C8" s="84"/>
      <c r="D8" s="2"/>
      <c r="E8" s="2"/>
      <c r="F8" s="5"/>
      <c r="G8" s="2"/>
      <c r="H8" s="6"/>
      <c r="I8" s="2"/>
      <c r="J8" s="2"/>
      <c r="K8" s="2"/>
      <c r="L8" s="5"/>
      <c r="M8" s="2"/>
      <c r="N8" s="2"/>
      <c r="O8" s="7"/>
      <c r="P8" s="2"/>
      <c r="Q8" s="2"/>
      <c r="R8" s="5"/>
      <c r="S8" s="2"/>
      <c r="T8" s="6"/>
      <c r="U8" s="2"/>
      <c r="V8" s="2"/>
      <c r="W8" s="8"/>
      <c r="X8" s="2"/>
      <c r="Y8" s="2"/>
      <c r="Z8" s="2"/>
      <c r="AA8" s="3"/>
    </row>
    <row r="9" spans="1:29" ht="15.75" customHeight="1" x14ac:dyDescent="0.55000000000000004">
      <c r="B9" s="375"/>
      <c r="C9" s="84"/>
      <c r="F9" s="5"/>
      <c r="G9" s="2"/>
      <c r="H9" s="2"/>
      <c r="I9" s="7"/>
      <c r="J9" s="2"/>
      <c r="K9" s="8"/>
      <c r="L9" s="2"/>
      <c r="M9" s="2"/>
      <c r="N9" s="6"/>
      <c r="R9" s="5"/>
      <c r="S9" s="2"/>
      <c r="T9" s="2"/>
      <c r="U9" s="7"/>
      <c r="W9" s="8"/>
      <c r="Y9" s="378" t="s">
        <v>60</v>
      </c>
      <c r="Z9" s="379"/>
      <c r="AA9" s="3"/>
    </row>
    <row r="10" spans="1:29" ht="9" customHeight="1" x14ac:dyDescent="0.55000000000000004">
      <c r="B10" s="375"/>
      <c r="C10" s="216" t="s">
        <v>260</v>
      </c>
      <c r="D10" s="2"/>
      <c r="E10" s="2"/>
      <c r="F10" s="5"/>
      <c r="G10" s="2"/>
      <c r="H10" s="6"/>
      <c r="I10" s="2"/>
      <c r="J10" s="2"/>
      <c r="K10" s="2"/>
      <c r="L10" s="5"/>
      <c r="M10" s="2"/>
      <c r="N10" s="2"/>
      <c r="O10" s="7"/>
      <c r="P10" s="2"/>
      <c r="Q10" s="2"/>
      <c r="R10" s="5"/>
      <c r="S10" s="2"/>
      <c r="T10" s="6"/>
      <c r="U10" s="2"/>
      <c r="V10" s="2"/>
      <c r="W10" s="8"/>
      <c r="X10" s="2"/>
      <c r="Y10" s="2"/>
      <c r="Z10" s="2"/>
      <c r="AA10" s="3"/>
    </row>
    <row r="11" spans="1:29" ht="15.75" customHeight="1" x14ac:dyDescent="0.55000000000000004">
      <c r="B11" s="375"/>
      <c r="C11" s="217"/>
      <c r="D11" s="380" t="s">
        <v>10</v>
      </c>
      <c r="E11" s="381"/>
      <c r="F11" s="381"/>
      <c r="G11" s="381"/>
      <c r="H11" s="381"/>
      <c r="I11" s="381"/>
      <c r="J11" s="381"/>
      <c r="K11" s="381"/>
      <c r="L11" s="381"/>
      <c r="M11" s="381"/>
      <c r="N11" s="381"/>
      <c r="O11" s="381"/>
      <c r="P11" s="381"/>
      <c r="Q11" s="381"/>
      <c r="R11" s="381"/>
      <c r="S11" s="382" t="s">
        <v>9</v>
      </c>
      <c r="T11" s="383"/>
      <c r="U11" s="383"/>
      <c r="V11" s="383"/>
      <c r="W11" s="383"/>
      <c r="X11" s="383"/>
      <c r="Y11" s="20"/>
      <c r="Z11" s="279">
        <v>0</v>
      </c>
      <c r="AA11" s="194">
        <f>IF(Z11&lt;2,Z11,2)</f>
        <v>0</v>
      </c>
      <c r="AB11" s="216"/>
      <c r="AC11" s="216" t="s">
        <v>261</v>
      </c>
    </row>
    <row r="12" spans="1:29" ht="9" customHeight="1" x14ac:dyDescent="0.55000000000000004">
      <c r="B12" s="375"/>
      <c r="C12" s="217"/>
      <c r="D12" s="40"/>
      <c r="E12" s="41"/>
      <c r="F12" s="42"/>
      <c r="G12" s="40"/>
      <c r="H12" s="41"/>
      <c r="I12" s="43"/>
      <c r="J12" s="40"/>
      <c r="K12" s="44"/>
      <c r="L12" s="40"/>
      <c r="M12" s="45"/>
      <c r="N12" s="45"/>
      <c r="O12" s="46"/>
      <c r="P12" s="45"/>
      <c r="Q12" s="41"/>
      <c r="R12" s="42"/>
      <c r="S12" s="47"/>
      <c r="T12" s="48"/>
      <c r="U12" s="47"/>
      <c r="V12" s="47"/>
      <c r="W12" s="49"/>
      <c r="X12" s="47"/>
      <c r="Y12" s="11"/>
      <c r="Z12" s="2"/>
      <c r="AA12" s="194"/>
      <c r="AB12" s="216"/>
      <c r="AC12" s="216"/>
    </row>
    <row r="13" spans="1:29" ht="15.75" customHeight="1" x14ac:dyDescent="0.55000000000000004">
      <c r="B13" s="375"/>
      <c r="C13" s="218">
        <f>IF(Z13&gt;2,Z13-2,0)</f>
        <v>0</v>
      </c>
      <c r="D13" s="380" t="s">
        <v>11</v>
      </c>
      <c r="E13" s="384"/>
      <c r="F13" s="384"/>
      <c r="G13" s="384"/>
      <c r="H13" s="384"/>
      <c r="I13" s="384"/>
      <c r="J13" s="384"/>
      <c r="K13" s="384"/>
      <c r="L13" s="384"/>
      <c r="M13" s="384"/>
      <c r="N13" s="384"/>
      <c r="O13" s="384"/>
      <c r="P13" s="384"/>
      <c r="Q13" s="384"/>
      <c r="R13" s="384"/>
      <c r="S13" s="382" t="s">
        <v>9</v>
      </c>
      <c r="T13" s="382"/>
      <c r="U13" s="382"/>
      <c r="V13" s="382"/>
      <c r="W13" s="382"/>
      <c r="X13" s="382"/>
      <c r="Y13" s="10"/>
      <c r="Z13" s="279">
        <v>0</v>
      </c>
      <c r="AA13" s="194">
        <f>IF(Z13&lt;2,Z13,2)</f>
        <v>0</v>
      </c>
      <c r="AB13" s="216"/>
      <c r="AC13" s="216"/>
    </row>
    <row r="14" spans="1:29" ht="9" customHeight="1" x14ac:dyDescent="0.55000000000000004">
      <c r="B14" s="375"/>
      <c r="C14" s="218"/>
      <c r="D14" s="50"/>
      <c r="E14" s="51"/>
      <c r="F14" s="52"/>
      <c r="G14" s="50"/>
      <c r="H14" s="51"/>
      <c r="I14" s="53"/>
      <c r="J14" s="50"/>
      <c r="K14" s="54"/>
      <c r="L14" s="50"/>
      <c r="M14" s="55"/>
      <c r="N14" s="55"/>
      <c r="O14" s="56"/>
      <c r="P14" s="55"/>
      <c r="Q14" s="51"/>
      <c r="R14" s="52"/>
      <c r="S14" s="57"/>
      <c r="T14" s="58"/>
      <c r="U14" s="57"/>
      <c r="V14" s="59"/>
      <c r="W14" s="60"/>
      <c r="X14" s="61"/>
      <c r="Y14" s="12"/>
      <c r="Z14" s="2"/>
      <c r="AA14" s="194"/>
      <c r="AB14" s="216"/>
      <c r="AC14" s="216"/>
    </row>
    <row r="15" spans="1:29" ht="15.75" customHeight="1" x14ac:dyDescent="0.55000000000000004">
      <c r="B15" s="375"/>
      <c r="C15" s="218">
        <f>IF(Z15&gt;2,Z15-2,0)</f>
        <v>0</v>
      </c>
      <c r="D15" s="380" t="s">
        <v>12</v>
      </c>
      <c r="E15" s="384"/>
      <c r="F15" s="384"/>
      <c r="G15" s="384"/>
      <c r="H15" s="384"/>
      <c r="I15" s="384"/>
      <c r="J15" s="384"/>
      <c r="K15" s="384"/>
      <c r="L15" s="384"/>
      <c r="M15" s="384"/>
      <c r="N15" s="384"/>
      <c r="O15" s="384"/>
      <c r="P15" s="384"/>
      <c r="Q15" s="384"/>
      <c r="R15" s="384"/>
      <c r="S15" s="382" t="s">
        <v>9</v>
      </c>
      <c r="T15" s="382"/>
      <c r="U15" s="382"/>
      <c r="V15" s="382"/>
      <c r="W15" s="382"/>
      <c r="X15" s="382"/>
      <c r="Y15" s="10"/>
      <c r="Z15" s="279">
        <v>0</v>
      </c>
      <c r="AA15" s="194">
        <f>IF(Z15&lt;2,Z15,2)</f>
        <v>0</v>
      </c>
      <c r="AB15" s="216"/>
      <c r="AC15" s="216"/>
    </row>
    <row r="16" spans="1:29" ht="9" customHeight="1" x14ac:dyDescent="0.55000000000000004">
      <c r="B16" s="375"/>
      <c r="C16" s="218"/>
      <c r="D16" s="40"/>
      <c r="E16" s="41"/>
      <c r="F16" s="42"/>
      <c r="G16" s="40"/>
      <c r="H16" s="41"/>
      <c r="I16" s="43"/>
      <c r="J16" s="40"/>
      <c r="K16" s="44"/>
      <c r="L16" s="40"/>
      <c r="M16" s="45"/>
      <c r="N16" s="45"/>
      <c r="O16" s="46"/>
      <c r="P16" s="45"/>
      <c r="Q16" s="41"/>
      <c r="R16" s="42"/>
      <c r="S16" s="47"/>
      <c r="T16" s="48"/>
      <c r="U16" s="47"/>
      <c r="V16" s="47"/>
      <c r="W16" s="49"/>
      <c r="X16" s="47"/>
      <c r="Y16" s="11"/>
      <c r="Z16" s="2"/>
      <c r="AA16" s="194"/>
      <c r="AB16" s="216"/>
      <c r="AC16" s="216"/>
    </row>
    <row r="17" spans="2:29" ht="15.75" customHeight="1" x14ac:dyDescent="0.55000000000000004">
      <c r="B17" s="375"/>
      <c r="C17" s="218">
        <f>IF(Z17&lt;2,Z17,2)</f>
        <v>0</v>
      </c>
      <c r="D17" s="380" t="s">
        <v>14</v>
      </c>
      <c r="E17" s="384"/>
      <c r="F17" s="384"/>
      <c r="G17" s="384"/>
      <c r="H17" s="384"/>
      <c r="I17" s="384"/>
      <c r="J17" s="384"/>
      <c r="K17" s="384"/>
      <c r="L17" s="384"/>
      <c r="M17" s="384"/>
      <c r="N17" s="384"/>
      <c r="O17" s="384"/>
      <c r="P17" s="384"/>
      <c r="Q17" s="384"/>
      <c r="R17" s="384"/>
      <c r="S17" s="382" t="s">
        <v>9</v>
      </c>
      <c r="T17" s="382"/>
      <c r="U17" s="382"/>
      <c r="V17" s="382"/>
      <c r="W17" s="382"/>
      <c r="X17" s="382"/>
      <c r="Y17" s="10"/>
      <c r="Z17" s="279">
        <v>0</v>
      </c>
      <c r="AA17" s="196"/>
      <c r="AB17" s="216">
        <f>IF(Z17&gt;="2単位以上",2,Z17)</f>
        <v>0</v>
      </c>
      <c r="AC17" s="216"/>
    </row>
    <row r="18" spans="2:29" ht="9" customHeight="1" x14ac:dyDescent="0.55000000000000004">
      <c r="B18" s="375"/>
      <c r="C18" s="218"/>
      <c r="D18" s="62"/>
      <c r="E18" s="62"/>
      <c r="F18" s="63"/>
      <c r="G18" s="62"/>
      <c r="H18" s="64"/>
      <c r="I18" s="62"/>
      <c r="J18" s="62"/>
      <c r="K18" s="62"/>
      <c r="L18" s="63"/>
      <c r="M18" s="62"/>
      <c r="N18" s="62"/>
      <c r="O18" s="65"/>
      <c r="P18" s="62"/>
      <c r="Q18" s="62"/>
      <c r="R18" s="63"/>
      <c r="S18" s="62"/>
      <c r="T18" s="64"/>
      <c r="U18" s="62"/>
      <c r="V18" s="62"/>
      <c r="W18" s="66"/>
      <c r="X18" s="62"/>
      <c r="Y18" s="2"/>
      <c r="Z18" s="2"/>
      <c r="AA18" s="194"/>
      <c r="AB18" s="216"/>
      <c r="AC18" s="216"/>
    </row>
    <row r="19" spans="2:29" ht="15.75" customHeight="1" x14ac:dyDescent="0.55000000000000004">
      <c r="B19" s="375"/>
      <c r="C19" s="218">
        <f>IF(Z19&gt;2,Z19-2,0)</f>
        <v>0</v>
      </c>
      <c r="D19" s="380" t="s">
        <v>13</v>
      </c>
      <c r="E19" s="384"/>
      <c r="F19" s="384"/>
      <c r="G19" s="384"/>
      <c r="H19" s="384"/>
      <c r="I19" s="384"/>
      <c r="J19" s="384"/>
      <c r="K19" s="384"/>
      <c r="L19" s="384"/>
      <c r="M19" s="384"/>
      <c r="N19" s="384"/>
      <c r="O19" s="384"/>
      <c r="P19" s="384"/>
      <c r="Q19" s="384"/>
      <c r="R19" s="384"/>
      <c r="S19" s="382" t="s">
        <v>9</v>
      </c>
      <c r="T19" s="382"/>
      <c r="U19" s="382"/>
      <c r="V19" s="382"/>
      <c r="W19" s="382"/>
      <c r="X19" s="382"/>
      <c r="Y19" s="10"/>
      <c r="Z19" s="279">
        <v>0</v>
      </c>
      <c r="AA19" s="194">
        <f>IF(Z19&lt;2,Z19,2)</f>
        <v>0</v>
      </c>
      <c r="AB19" s="216"/>
      <c r="AC19" s="216"/>
    </row>
    <row r="20" spans="2:29" ht="9" customHeight="1" x14ac:dyDescent="0.55000000000000004">
      <c r="B20" s="375"/>
      <c r="C20" s="9"/>
      <c r="D20" s="2"/>
      <c r="E20" s="2"/>
      <c r="F20" s="5"/>
      <c r="G20" s="2"/>
      <c r="H20" s="6"/>
      <c r="I20" s="2"/>
      <c r="J20" s="2"/>
      <c r="K20" s="2"/>
      <c r="L20" s="5"/>
      <c r="M20" s="2"/>
      <c r="N20" s="2"/>
      <c r="O20" s="7"/>
      <c r="P20" s="192"/>
      <c r="Q20" s="192"/>
      <c r="R20" s="17"/>
      <c r="S20" s="192"/>
      <c r="T20" s="6"/>
      <c r="U20" s="2"/>
      <c r="V20" s="2"/>
      <c r="W20" s="8"/>
      <c r="X20" s="2"/>
      <c r="Y20" s="2"/>
      <c r="Z20" s="2"/>
      <c r="AA20" s="3"/>
      <c r="AB20" s="216"/>
      <c r="AC20" s="216"/>
    </row>
    <row r="21" spans="2:29" ht="15.75" customHeight="1" x14ac:dyDescent="0.55000000000000004">
      <c r="B21" s="375"/>
      <c r="C21" s="9"/>
      <c r="D21" s="281"/>
      <c r="E21" s="281"/>
      <c r="F21" s="282"/>
      <c r="G21" s="281"/>
      <c r="H21" s="283"/>
      <c r="I21" s="281"/>
      <c r="J21" s="281"/>
      <c r="K21" s="281"/>
      <c r="L21" s="282"/>
      <c r="M21" s="281"/>
      <c r="N21" s="281"/>
      <c r="O21" s="284"/>
      <c r="P21" s="195" t="s">
        <v>262</v>
      </c>
      <c r="Q21" s="292" t="b">
        <v>0</v>
      </c>
      <c r="R21" s="286"/>
      <c r="S21" s="195" t="s">
        <v>263</v>
      </c>
      <c r="T21" s="293" t="b">
        <v>0</v>
      </c>
      <c r="U21" s="2"/>
      <c r="V21" s="86" t="s">
        <v>155</v>
      </c>
      <c r="W21" s="290" t="b">
        <v>0</v>
      </c>
      <c r="X21" s="219"/>
      <c r="Y21" s="2"/>
      <c r="Z21" s="2"/>
      <c r="AA21" s="3"/>
      <c r="AB21" s="216"/>
      <c r="AC21" s="216"/>
    </row>
    <row r="22" spans="2:29" ht="9" customHeight="1" x14ac:dyDescent="0.55000000000000004">
      <c r="B22" s="375"/>
      <c r="C22" s="9"/>
      <c r="D22" s="281"/>
      <c r="E22" s="281"/>
      <c r="F22" s="282"/>
      <c r="G22" s="281"/>
      <c r="H22" s="283"/>
      <c r="I22" s="281"/>
      <c r="J22" s="281"/>
      <c r="K22" s="281"/>
      <c r="L22" s="282"/>
      <c r="M22" s="281"/>
      <c r="N22" s="281"/>
      <c r="O22" s="284"/>
      <c r="P22" s="285"/>
      <c r="Q22" s="222"/>
      <c r="R22" s="286"/>
      <c r="S22" s="285"/>
      <c r="T22" s="221"/>
      <c r="U22" s="2"/>
      <c r="V22" s="2"/>
      <c r="W22" s="223"/>
      <c r="X22" s="219"/>
      <c r="Y22" s="2"/>
      <c r="Z22" s="2"/>
      <c r="AA22" s="3"/>
    </row>
    <row r="23" spans="2:29" ht="15.75" customHeight="1" x14ac:dyDescent="0.55000000000000004">
      <c r="B23" s="375"/>
      <c r="C23" s="9"/>
      <c r="D23" s="287"/>
      <c r="E23" s="281"/>
      <c r="F23" s="282"/>
      <c r="G23" s="16" t="s">
        <v>342</v>
      </c>
      <c r="H23" s="293" t="b">
        <v>0</v>
      </c>
      <c r="I23" s="281"/>
      <c r="J23" s="281"/>
      <c r="K23" s="281"/>
      <c r="L23" s="282"/>
      <c r="M23" s="281"/>
      <c r="N23" s="281"/>
      <c r="O23" s="284"/>
      <c r="P23" s="16" t="s">
        <v>15</v>
      </c>
      <c r="Q23" s="292" t="b">
        <v>0</v>
      </c>
      <c r="R23" s="286"/>
      <c r="S23" s="16" t="s">
        <v>16</v>
      </c>
      <c r="T23" s="293" t="b">
        <v>0</v>
      </c>
      <c r="U23" s="2"/>
      <c r="V23" s="86" t="s">
        <v>156</v>
      </c>
      <c r="W23" s="290" t="b">
        <v>0</v>
      </c>
      <c r="X23" s="219"/>
      <c r="Y23" s="2"/>
      <c r="Z23" s="2"/>
      <c r="AA23" s="3"/>
    </row>
    <row r="24" spans="2:29" ht="9" customHeight="1" x14ac:dyDescent="0.55000000000000004">
      <c r="B24" s="375"/>
      <c r="C24" s="9"/>
      <c r="D24" s="287"/>
      <c r="E24" s="281"/>
      <c r="F24" s="282"/>
      <c r="G24" s="281"/>
      <c r="H24" s="283"/>
      <c r="I24" s="281"/>
      <c r="J24" s="281"/>
      <c r="K24" s="281"/>
      <c r="L24" s="282"/>
      <c r="M24" s="281"/>
      <c r="N24" s="281"/>
      <c r="O24" s="284"/>
      <c r="P24" s="281"/>
      <c r="Q24" s="222"/>
      <c r="R24" s="286"/>
      <c r="S24" s="281"/>
      <c r="T24" s="221"/>
      <c r="U24" s="2"/>
      <c r="V24" s="2"/>
      <c r="W24" s="219"/>
      <c r="X24" s="219"/>
      <c r="Y24" s="2"/>
      <c r="Z24" s="2"/>
      <c r="AA24" s="3"/>
    </row>
    <row r="25" spans="2:29" ht="15.75" customHeight="1" x14ac:dyDescent="0.55000000000000004">
      <c r="B25" s="375"/>
      <c r="C25" s="9"/>
      <c r="D25" s="287"/>
      <c r="E25" s="281"/>
      <c r="F25" s="282"/>
      <c r="G25" s="281"/>
      <c r="H25" s="283"/>
      <c r="I25" s="281"/>
      <c r="J25" s="281"/>
      <c r="K25" s="281"/>
      <c r="L25" s="282"/>
      <c r="M25" s="281"/>
      <c r="N25" s="281"/>
      <c r="O25" s="284"/>
      <c r="P25" s="281"/>
      <c r="Q25" s="222"/>
      <c r="R25" s="286"/>
      <c r="S25" s="86" t="s">
        <v>157</v>
      </c>
      <c r="T25" s="293" t="b">
        <v>0</v>
      </c>
      <c r="U25" s="2"/>
      <c r="V25" s="86" t="s">
        <v>345</v>
      </c>
      <c r="W25" s="280" t="b">
        <v>0</v>
      </c>
      <c r="X25" s="219"/>
      <c r="Y25" s="391" t="s">
        <v>158</v>
      </c>
      <c r="Z25" s="392"/>
      <c r="AA25" s="291" t="b">
        <v>0</v>
      </c>
    </row>
    <row r="26" spans="2:29" ht="9" customHeight="1" thickBot="1" x14ac:dyDescent="0.6">
      <c r="B26" s="375"/>
      <c r="C26" s="9"/>
      <c r="D26" s="287"/>
      <c r="E26" s="281"/>
      <c r="F26" s="282"/>
      <c r="G26" s="281"/>
      <c r="H26" s="283"/>
      <c r="I26" s="281"/>
      <c r="J26" s="281"/>
      <c r="K26" s="281"/>
      <c r="L26" s="282"/>
      <c r="M26" s="281"/>
      <c r="N26" s="281"/>
      <c r="O26" s="284"/>
      <c r="P26" s="281"/>
      <c r="Q26" s="222"/>
      <c r="R26" s="286"/>
      <c r="S26" s="281"/>
      <c r="T26" s="221"/>
      <c r="U26" s="2"/>
      <c r="V26" s="2"/>
      <c r="W26" s="2"/>
      <c r="X26" s="2"/>
      <c r="Y26" s="2"/>
      <c r="Z26" s="2"/>
      <c r="AA26" s="3"/>
    </row>
    <row r="27" spans="2:29" ht="10.5" customHeight="1" x14ac:dyDescent="0.55000000000000004">
      <c r="B27" s="375"/>
      <c r="C27" s="9"/>
      <c r="D27" s="281"/>
      <c r="E27" s="281"/>
      <c r="F27" s="282"/>
      <c r="G27" s="281"/>
      <c r="H27" s="283"/>
      <c r="I27" s="281"/>
      <c r="J27" s="281"/>
      <c r="K27" s="281"/>
      <c r="L27" s="282"/>
      <c r="M27" s="281"/>
      <c r="N27" s="281"/>
      <c r="O27" s="284"/>
      <c r="P27" s="281"/>
      <c r="Q27" s="219"/>
      <c r="R27" s="282"/>
      <c r="S27" s="281"/>
      <c r="T27" s="221"/>
      <c r="U27" s="2"/>
      <c r="V27" s="393" t="s">
        <v>17</v>
      </c>
      <c r="W27" s="394"/>
      <c r="X27" s="394"/>
      <c r="Y27" s="394"/>
      <c r="Z27" s="395"/>
      <c r="AA27" s="3"/>
    </row>
    <row r="28" spans="2:29" ht="15.75" customHeight="1" x14ac:dyDescent="0.55000000000000004">
      <c r="B28" s="375"/>
      <c r="C28" s="9"/>
      <c r="D28" s="21" t="s">
        <v>336</v>
      </c>
      <c r="E28" s="280" t="b">
        <v>0</v>
      </c>
      <c r="F28" s="282"/>
      <c r="G28" s="281"/>
      <c r="H28" s="283"/>
      <c r="I28" s="281"/>
      <c r="J28" s="281"/>
      <c r="K28" s="281"/>
      <c r="L28" s="282"/>
      <c r="M28" s="21" t="s">
        <v>264</v>
      </c>
      <c r="N28" s="280"/>
      <c r="O28" s="284"/>
      <c r="P28" s="287"/>
      <c r="Q28" s="280" t="b">
        <v>0</v>
      </c>
      <c r="R28" s="282"/>
      <c r="S28" s="281"/>
      <c r="T28" s="221"/>
      <c r="U28" s="2"/>
      <c r="V28" s="396"/>
      <c r="W28" s="397"/>
      <c r="X28" s="397"/>
      <c r="Y28" s="397"/>
      <c r="Z28" s="398"/>
      <c r="AA28" s="3"/>
    </row>
    <row r="29" spans="2:29" ht="9" customHeight="1" x14ac:dyDescent="0.55000000000000004">
      <c r="B29" s="375"/>
      <c r="C29" s="9"/>
      <c r="D29" s="281"/>
      <c r="E29" s="281"/>
      <c r="F29" s="282"/>
      <c r="G29" s="281"/>
      <c r="H29" s="283"/>
      <c r="I29" s="281"/>
      <c r="J29" s="281"/>
      <c r="K29" s="281"/>
      <c r="L29" s="282"/>
      <c r="M29" s="281"/>
      <c r="N29" s="281"/>
      <c r="O29" s="284"/>
      <c r="P29" s="281"/>
      <c r="Q29" s="219"/>
      <c r="R29" s="282"/>
      <c r="S29" s="281"/>
      <c r="T29" s="221"/>
      <c r="U29" s="2"/>
      <c r="V29" s="399" t="s">
        <v>265</v>
      </c>
      <c r="W29" s="400"/>
      <c r="X29" s="400"/>
      <c r="Y29" s="400"/>
      <c r="Z29" s="401"/>
      <c r="AA29" s="3"/>
    </row>
    <row r="30" spans="2:29" ht="15.75" customHeight="1" x14ac:dyDescent="0.55000000000000004">
      <c r="B30" s="375"/>
      <c r="C30" s="9"/>
      <c r="D30" s="281"/>
      <c r="E30" s="281"/>
      <c r="F30" s="282"/>
      <c r="G30" s="281"/>
      <c r="H30" s="283"/>
      <c r="I30" s="281"/>
      <c r="J30" s="281"/>
      <c r="K30" s="281"/>
      <c r="L30" s="282"/>
      <c r="M30" s="281"/>
      <c r="N30" s="281"/>
      <c r="O30" s="284"/>
      <c r="P30" s="281"/>
      <c r="Q30" s="219"/>
      <c r="R30" s="282"/>
      <c r="S30" s="281"/>
      <c r="T30" s="221"/>
      <c r="U30" s="2"/>
      <c r="V30" s="402"/>
      <c r="W30" s="403"/>
      <c r="X30" s="403"/>
      <c r="Y30" s="403"/>
      <c r="Z30" s="404"/>
      <c r="AA30" s="3"/>
    </row>
    <row r="31" spans="2:29" ht="9" customHeight="1" thickBot="1" x14ac:dyDescent="0.6">
      <c r="B31" s="375"/>
      <c r="C31" s="9"/>
      <c r="D31" s="281"/>
      <c r="E31" s="281"/>
      <c r="F31" s="282"/>
      <c r="G31" s="281"/>
      <c r="H31" s="283"/>
      <c r="I31" s="281"/>
      <c r="J31" s="281"/>
      <c r="K31" s="281"/>
      <c r="L31" s="282"/>
      <c r="M31" s="281"/>
      <c r="N31" s="281"/>
      <c r="O31" s="284"/>
      <c r="P31" s="281"/>
      <c r="Q31" s="219"/>
      <c r="R31" s="282"/>
      <c r="S31" s="281"/>
      <c r="T31" s="221"/>
      <c r="U31" s="2"/>
      <c r="V31" s="405"/>
      <c r="W31" s="406"/>
      <c r="X31" s="406"/>
      <c r="Y31" s="406"/>
      <c r="Z31" s="407"/>
      <c r="AA31" s="3"/>
    </row>
    <row r="32" spans="2:29" ht="15.75" customHeight="1" thickTop="1" x14ac:dyDescent="0.55000000000000004">
      <c r="B32" s="375"/>
      <c r="C32" s="9"/>
      <c r="D32" s="281"/>
      <c r="E32" s="281"/>
      <c r="F32" s="282"/>
      <c r="G32" s="281"/>
      <c r="H32" s="283"/>
      <c r="I32" s="281"/>
      <c r="J32" s="281"/>
      <c r="K32" s="281"/>
      <c r="L32" s="282"/>
      <c r="M32" s="281"/>
      <c r="N32" s="281"/>
      <c r="O32" s="284"/>
      <c r="P32" s="281"/>
      <c r="Q32" s="223"/>
      <c r="R32" s="282"/>
      <c r="S32" s="287"/>
      <c r="T32" s="221"/>
      <c r="U32" s="2"/>
      <c r="V32" s="408" t="s">
        <v>18</v>
      </c>
      <c r="W32" s="409"/>
      <c r="X32" s="409"/>
      <c r="Y32" s="409"/>
      <c r="Z32" s="410"/>
      <c r="AA32" s="3"/>
    </row>
    <row r="33" spans="2:27" ht="9" customHeight="1" x14ac:dyDescent="0.55000000000000004">
      <c r="B33" s="375"/>
      <c r="C33" s="9"/>
      <c r="D33" s="281"/>
      <c r="E33" s="281"/>
      <c r="F33" s="282"/>
      <c r="G33" s="281"/>
      <c r="H33" s="283"/>
      <c r="I33" s="281"/>
      <c r="J33" s="281"/>
      <c r="K33" s="281"/>
      <c r="L33" s="282"/>
      <c r="M33" s="281"/>
      <c r="N33" s="281"/>
      <c r="O33" s="284"/>
      <c r="P33" s="224" t="s">
        <v>266</v>
      </c>
      <c r="Q33" s="226"/>
      <c r="R33" s="228"/>
      <c r="S33" s="225">
        <f>SUM(AA11:AA19)</f>
        <v>0</v>
      </c>
      <c r="T33" s="221"/>
      <c r="U33" s="2"/>
      <c r="V33" s="411"/>
      <c r="W33" s="412"/>
      <c r="X33" s="412"/>
      <c r="Y33" s="412"/>
      <c r="Z33" s="413"/>
      <c r="AA33" s="3"/>
    </row>
    <row r="34" spans="2:27" ht="15.75" customHeight="1" x14ac:dyDescent="0.55000000000000004">
      <c r="B34" s="375"/>
      <c r="C34" s="9"/>
      <c r="D34" s="281"/>
      <c r="E34" s="281"/>
      <c r="F34" s="282"/>
      <c r="G34" s="281"/>
      <c r="H34" s="283"/>
      <c r="I34" s="281"/>
      <c r="J34" s="281"/>
      <c r="K34" s="281"/>
      <c r="L34" s="282"/>
      <c r="M34" s="281"/>
      <c r="N34" s="281"/>
      <c r="O34" s="284"/>
      <c r="P34" s="224" t="s">
        <v>267</v>
      </c>
      <c r="Q34" s="226"/>
      <c r="R34" s="228"/>
      <c r="S34" s="225">
        <f>SUM(C11:C19)</f>
        <v>0</v>
      </c>
      <c r="T34" s="221"/>
      <c r="U34" s="2"/>
      <c r="V34" s="414" t="str">
        <f>IF(Z11&lt;2, "健康運動系科目が不足しています","")</f>
        <v>健康運動系科目が不足しています</v>
      </c>
      <c r="W34" s="415"/>
      <c r="X34" s="415"/>
      <c r="Y34" s="416"/>
      <c r="Z34" s="420">
        <f>IF(S36&lt;19,S36/19,S36/(8+3+S34))</f>
        <v>0</v>
      </c>
      <c r="AA34" s="3"/>
    </row>
    <row r="35" spans="2:27" ht="9" customHeight="1" x14ac:dyDescent="0.55000000000000004">
      <c r="B35" s="375"/>
      <c r="C35" s="9"/>
      <c r="D35" s="281"/>
      <c r="E35" s="281"/>
      <c r="F35" s="282"/>
      <c r="G35" s="281"/>
      <c r="H35" s="283"/>
      <c r="I35" s="281"/>
      <c r="J35" s="281"/>
      <c r="K35" s="281"/>
      <c r="L35" s="282"/>
      <c r="M35" s="281"/>
      <c r="N35" s="281"/>
      <c r="O35" s="284"/>
      <c r="P35" s="224" t="s">
        <v>268</v>
      </c>
      <c r="Q35" s="226"/>
      <c r="R35" s="228"/>
      <c r="S35" s="225">
        <f>AA42</f>
        <v>0</v>
      </c>
      <c r="T35" s="221"/>
      <c r="U35" s="2"/>
      <c r="V35" s="417"/>
      <c r="W35" s="418"/>
      <c r="X35" s="418"/>
      <c r="Y35" s="419"/>
      <c r="Z35" s="421"/>
      <c r="AA35" s="3"/>
    </row>
    <row r="36" spans="2:27" ht="15.75" customHeight="1" x14ac:dyDescent="0.55000000000000004">
      <c r="B36" s="375"/>
      <c r="C36" s="9"/>
      <c r="D36" s="281"/>
      <c r="E36" s="281"/>
      <c r="F36" s="282"/>
      <c r="G36" s="281"/>
      <c r="H36" s="283"/>
      <c r="I36" s="281"/>
      <c r="J36" s="281"/>
      <c r="K36" s="281"/>
      <c r="L36" s="282"/>
      <c r="M36" s="281"/>
      <c r="N36" s="281"/>
      <c r="O36" s="284"/>
      <c r="P36" s="225"/>
      <c r="Q36" s="225"/>
      <c r="R36" s="228"/>
      <c r="S36" s="225">
        <f>SUM(S33:S35)</f>
        <v>0</v>
      </c>
      <c r="T36" s="221"/>
      <c r="U36" s="2"/>
      <c r="V36" s="385" t="str">
        <f>IF(Z13&lt;2, "人文系科目が不足しています","")</f>
        <v>人文系科目が不足しています</v>
      </c>
      <c r="W36" s="386"/>
      <c r="X36" s="386"/>
      <c r="Y36" s="387"/>
      <c r="Z36" s="421"/>
      <c r="AA36" s="3"/>
    </row>
    <row r="37" spans="2:27" ht="9" customHeight="1" x14ac:dyDescent="0.55000000000000004">
      <c r="B37" s="375"/>
      <c r="C37" s="9"/>
      <c r="D37" s="281"/>
      <c r="E37" s="281"/>
      <c r="F37" s="282"/>
      <c r="G37" s="281"/>
      <c r="H37" s="283"/>
      <c r="I37" s="281"/>
      <c r="J37" s="281"/>
      <c r="K37" s="281"/>
      <c r="L37" s="282"/>
      <c r="M37" s="281"/>
      <c r="N37" s="281"/>
      <c r="O37" s="284"/>
      <c r="P37" s="225"/>
      <c r="Q37" s="225"/>
      <c r="R37" s="228"/>
      <c r="S37" s="225"/>
      <c r="T37" s="221"/>
      <c r="U37" s="2"/>
      <c r="V37" s="385"/>
      <c r="W37" s="386"/>
      <c r="X37" s="386"/>
      <c r="Y37" s="387"/>
      <c r="Z37" s="421"/>
      <c r="AA37" s="3"/>
    </row>
    <row r="38" spans="2:27" ht="15.75" customHeight="1" x14ac:dyDescent="0.55000000000000004">
      <c r="B38" s="375"/>
      <c r="C38" s="9"/>
      <c r="D38" s="281"/>
      <c r="E38" s="281"/>
      <c r="F38" s="282"/>
      <c r="G38" s="281"/>
      <c r="H38" s="283"/>
      <c r="I38" s="281"/>
      <c r="J38" s="281"/>
      <c r="K38" s="281"/>
      <c r="L38" s="282"/>
      <c r="M38" s="281"/>
      <c r="N38" s="281"/>
      <c r="O38" s="284"/>
      <c r="P38" s="225"/>
      <c r="Q38" s="225"/>
      <c r="R38" s="228"/>
      <c r="S38" s="225"/>
      <c r="T38" s="221"/>
      <c r="U38" s="2"/>
      <c r="V38" s="417" t="str">
        <f>IF(Z15&lt;2, "社会系科目が不足しています","")</f>
        <v>社会系科目が不足しています</v>
      </c>
      <c r="W38" s="418"/>
      <c r="X38" s="418"/>
      <c r="Y38" s="419"/>
      <c r="Z38" s="421"/>
      <c r="AA38" s="3"/>
    </row>
    <row r="39" spans="2:27" ht="9" customHeight="1" x14ac:dyDescent="0.55000000000000004">
      <c r="B39" s="375"/>
      <c r="C39" s="9"/>
      <c r="D39" s="281"/>
      <c r="E39" s="281"/>
      <c r="F39" s="282"/>
      <c r="G39" s="281"/>
      <c r="H39" s="283"/>
      <c r="I39" s="281"/>
      <c r="J39" s="281"/>
      <c r="K39" s="281"/>
      <c r="L39" s="282"/>
      <c r="M39" s="281"/>
      <c r="N39" s="281"/>
      <c r="O39" s="284"/>
      <c r="P39" s="225"/>
      <c r="Q39" s="225"/>
      <c r="R39" s="228"/>
      <c r="S39" s="225"/>
      <c r="T39" s="283"/>
      <c r="U39" s="2"/>
      <c r="V39" s="417"/>
      <c r="W39" s="418"/>
      <c r="X39" s="418"/>
      <c r="Y39" s="419"/>
      <c r="Z39" s="421"/>
      <c r="AA39" s="3"/>
    </row>
    <row r="40" spans="2:27" ht="15.75" customHeight="1" x14ac:dyDescent="0.55000000000000004">
      <c r="B40" s="375"/>
      <c r="C40" s="9"/>
      <c r="D40" s="281"/>
      <c r="E40" s="281"/>
      <c r="F40" s="282"/>
      <c r="G40" s="281"/>
      <c r="H40" s="283"/>
      <c r="I40" s="281"/>
      <c r="J40" s="281"/>
      <c r="K40" s="281"/>
      <c r="L40" s="282"/>
      <c r="M40" s="281"/>
      <c r="N40" s="281"/>
      <c r="O40" s="284"/>
      <c r="P40" s="225"/>
      <c r="Q40" s="225"/>
      <c r="R40" s="228"/>
      <c r="S40" s="225"/>
      <c r="T40" s="283"/>
      <c r="U40" s="2"/>
      <c r="V40" s="385" t="str">
        <f>IF(Z19&lt;2, "総合領域科目が不足しています", "")</f>
        <v>総合領域科目が不足しています</v>
      </c>
      <c r="W40" s="386"/>
      <c r="X40" s="386"/>
      <c r="Y40" s="387"/>
      <c r="Z40" s="421"/>
      <c r="AA40" s="3"/>
    </row>
    <row r="41" spans="2:27" ht="9" customHeight="1" x14ac:dyDescent="0.55000000000000004">
      <c r="B41" s="375"/>
      <c r="C41" s="9"/>
      <c r="D41" s="281"/>
      <c r="E41" s="281"/>
      <c r="F41" s="282"/>
      <c r="G41" s="281"/>
      <c r="H41" s="283"/>
      <c r="I41" s="281"/>
      <c r="J41" s="281"/>
      <c r="K41" s="281"/>
      <c r="L41" s="282"/>
      <c r="M41" s="281"/>
      <c r="N41" s="281"/>
      <c r="O41" s="284"/>
      <c r="P41" s="225"/>
      <c r="Q41" s="225"/>
      <c r="R41" s="228"/>
      <c r="S41" s="225"/>
      <c r="T41" s="283"/>
      <c r="U41" s="2"/>
      <c r="V41" s="385"/>
      <c r="W41" s="386"/>
      <c r="X41" s="386"/>
      <c r="Y41" s="387"/>
      <c r="Z41" s="421"/>
      <c r="AA41" s="3"/>
    </row>
    <row r="42" spans="2:27" ht="15.75" customHeight="1" x14ac:dyDescent="0.55000000000000004">
      <c r="B42" s="375"/>
      <c r="C42" s="9"/>
      <c r="D42" s="281"/>
      <c r="E42" s="281"/>
      <c r="F42" s="282"/>
      <c r="G42" s="281"/>
      <c r="H42" s="283"/>
      <c r="I42" s="281"/>
      <c r="J42" s="281"/>
      <c r="K42" s="281"/>
      <c r="L42" s="282"/>
      <c r="M42" s="281"/>
      <c r="N42" s="281"/>
      <c r="O42" s="284"/>
      <c r="P42" s="225"/>
      <c r="Q42" s="225"/>
      <c r="R42" s="228"/>
      <c r="S42" s="224" t="s">
        <v>269</v>
      </c>
      <c r="T42" s="283"/>
      <c r="U42" s="2"/>
      <c r="V42" s="385" t="str">
        <f>IF(AA42=3,"","工学共通必修科目が不足しています")</f>
        <v>工学共通必修科目が不足しています</v>
      </c>
      <c r="W42" s="386"/>
      <c r="X42" s="386"/>
      <c r="Y42" s="387"/>
      <c r="Z42" s="421"/>
      <c r="AA42" s="194">
        <f>COUNTIF(E28,TRUE)*1+COUNTIF(Q28,TRUE)*2</f>
        <v>0</v>
      </c>
    </row>
    <row r="43" spans="2:27" ht="9" customHeight="1" x14ac:dyDescent="0.55000000000000004">
      <c r="B43" s="375"/>
      <c r="C43" s="9"/>
      <c r="D43" s="281"/>
      <c r="E43" s="281"/>
      <c r="F43" s="282"/>
      <c r="G43" s="281"/>
      <c r="H43" s="283"/>
      <c r="I43" s="281"/>
      <c r="J43" s="281"/>
      <c r="K43" s="281"/>
      <c r="L43" s="282"/>
      <c r="M43" s="281"/>
      <c r="N43" s="281"/>
      <c r="O43" s="284"/>
      <c r="P43" s="225"/>
      <c r="Q43" s="225"/>
      <c r="R43" s="228"/>
      <c r="S43" s="224" t="s">
        <v>206</v>
      </c>
      <c r="T43" s="283"/>
      <c r="U43" s="2"/>
      <c r="V43" s="385"/>
      <c r="W43" s="386"/>
      <c r="X43" s="386"/>
      <c r="Y43" s="387"/>
      <c r="Z43" s="421"/>
      <c r="AA43" s="194"/>
    </row>
    <row r="44" spans="2:27" ht="15.75" customHeight="1" x14ac:dyDescent="0.55000000000000004">
      <c r="B44" s="375"/>
      <c r="C44" s="9"/>
      <c r="D44" s="281"/>
      <c r="E44" s="281"/>
      <c r="F44" s="282"/>
      <c r="G44" s="281"/>
      <c r="H44" s="283"/>
      <c r="I44" s="281"/>
      <c r="J44" s="281"/>
      <c r="K44" s="281"/>
      <c r="L44" s="282"/>
      <c r="M44" s="281"/>
      <c r="N44" s="281"/>
      <c r="O44" s="284"/>
      <c r="P44" s="225"/>
      <c r="Q44" s="225"/>
      <c r="R44" s="228"/>
      <c r="S44" s="224" t="s">
        <v>207</v>
      </c>
      <c r="T44" s="283"/>
      <c r="U44" s="2"/>
      <c r="V44" s="385" t="str">
        <f>IF(AND(AA44&gt;=14, AA45&gt;=12),"","総単位数が不足しています")</f>
        <v>総単位数が不足しています</v>
      </c>
      <c r="W44" s="386"/>
      <c r="X44" s="386"/>
      <c r="Y44" s="387"/>
      <c r="Z44" s="421"/>
      <c r="AA44" s="194">
        <f>SUM(Z13,Z15,AB17,Z19)</f>
        <v>0</v>
      </c>
    </row>
    <row r="45" spans="2:27" ht="9" customHeight="1" thickBot="1" x14ac:dyDescent="0.6">
      <c r="B45" s="375"/>
      <c r="C45" s="9"/>
      <c r="D45" s="281"/>
      <c r="E45" s="281"/>
      <c r="F45" s="282"/>
      <c r="G45" s="281"/>
      <c r="H45" s="283"/>
      <c r="I45" s="281"/>
      <c r="J45" s="281"/>
      <c r="K45" s="281"/>
      <c r="L45" s="282"/>
      <c r="M45" s="281"/>
      <c r="N45" s="281"/>
      <c r="O45" s="284"/>
      <c r="P45" s="225"/>
      <c r="Q45" s="225"/>
      <c r="R45" s="228"/>
      <c r="S45" s="225"/>
      <c r="T45" s="283"/>
      <c r="U45" s="2"/>
      <c r="V45" s="388"/>
      <c r="W45" s="389"/>
      <c r="X45" s="389"/>
      <c r="Y45" s="390"/>
      <c r="Z45" s="422"/>
      <c r="AA45" s="194">
        <f>SUM(Z13,Z15,,Z19)</f>
        <v>0</v>
      </c>
    </row>
    <row r="46" spans="2:27" ht="15.75" customHeight="1" x14ac:dyDescent="0.55000000000000004">
      <c r="B46" s="375"/>
      <c r="C46" s="9"/>
      <c r="D46" s="281"/>
      <c r="E46" s="281"/>
      <c r="F46" s="282"/>
      <c r="G46" s="281"/>
      <c r="H46" s="283"/>
      <c r="I46" s="281"/>
      <c r="J46" s="281"/>
      <c r="K46" s="281"/>
      <c r="L46" s="282"/>
      <c r="M46" s="281"/>
      <c r="N46" s="281"/>
      <c r="O46" s="284"/>
      <c r="P46" s="281"/>
      <c r="Q46" s="281"/>
      <c r="R46" s="282"/>
      <c r="S46" s="281"/>
      <c r="T46" s="283"/>
      <c r="U46" s="2"/>
      <c r="V46" s="2"/>
      <c r="W46" s="8"/>
      <c r="X46" s="2"/>
      <c r="Y46" s="2"/>
      <c r="Z46" s="219">
        <f>SUM(AA42,AA44)</f>
        <v>0</v>
      </c>
      <c r="AA46" s="194">
        <f>IF(Z46&gt;=17,17,Z46)</f>
        <v>0</v>
      </c>
    </row>
    <row r="47" spans="2:27" ht="9" customHeight="1" thickBot="1" x14ac:dyDescent="0.6">
      <c r="B47" s="22"/>
      <c r="C47" s="23"/>
      <c r="D47" s="24"/>
      <c r="E47" s="24"/>
      <c r="F47" s="25"/>
      <c r="G47" s="24"/>
      <c r="H47" s="26"/>
      <c r="I47" s="24"/>
      <c r="J47" s="24"/>
      <c r="K47" s="24"/>
      <c r="L47" s="25"/>
      <c r="M47" s="24"/>
      <c r="N47" s="24"/>
      <c r="O47" s="27"/>
      <c r="P47" s="24"/>
      <c r="Q47" s="24"/>
      <c r="R47" s="25"/>
      <c r="S47" s="24"/>
      <c r="T47" s="26"/>
      <c r="U47" s="24"/>
      <c r="V47" s="24"/>
      <c r="W47" s="28"/>
      <c r="X47" s="24"/>
      <c r="Y47" s="24"/>
      <c r="Z47" s="24"/>
      <c r="AA47" s="29"/>
    </row>
    <row r="48" spans="2:27" ht="15.75" customHeight="1" x14ac:dyDescent="0.55000000000000004">
      <c r="B48" t="s">
        <v>326</v>
      </c>
    </row>
    <row r="49" ht="10.5" customHeight="1" x14ac:dyDescent="0.55000000000000004"/>
  </sheetData>
  <sheetProtection algorithmName="SHA-512" hashValue="XHNXBswd1O57WZqVyZDKIgae2ibIio2IFhB6TBSolrnK+QfbU6MxJK6V+6dD4P3tvPX2iVv1S8yuHItnuczmrA==" saltValue="X3W2XvH2RPF7Y0431SzoCA==" spinCount="100000" sheet="1" objects="1" scenarios="1"/>
  <dataConsolidate/>
  <mergeCells count="38">
    <mergeCell ref="V29:Z31"/>
    <mergeCell ref="V32:Z33"/>
    <mergeCell ref="V34:Y35"/>
    <mergeCell ref="Z34:Z45"/>
    <mergeCell ref="V36:Y37"/>
    <mergeCell ref="V38:Y39"/>
    <mergeCell ref="V40:Y41"/>
    <mergeCell ref="V42:Y43"/>
    <mergeCell ref="B7:B46"/>
    <mergeCell ref="Y7:Z7"/>
    <mergeCell ref="Y9:Z9"/>
    <mergeCell ref="D11:R11"/>
    <mergeCell ref="S11:X11"/>
    <mergeCell ref="D13:R13"/>
    <mergeCell ref="D19:R19"/>
    <mergeCell ref="S19:X19"/>
    <mergeCell ref="S13:X13"/>
    <mergeCell ref="D15:R15"/>
    <mergeCell ref="S15:X15"/>
    <mergeCell ref="D17:R17"/>
    <mergeCell ref="S17:X17"/>
    <mergeCell ref="V44:Y45"/>
    <mergeCell ref="Y25:Z25"/>
    <mergeCell ref="V27:Z28"/>
    <mergeCell ref="B3:B5"/>
    <mergeCell ref="C3:AA3"/>
    <mergeCell ref="C4:H4"/>
    <mergeCell ref="I4:N4"/>
    <mergeCell ref="O4:T4"/>
    <mergeCell ref="U4:AA4"/>
    <mergeCell ref="C5:E5"/>
    <mergeCell ref="F5:H5"/>
    <mergeCell ref="I5:K5"/>
    <mergeCell ref="L5:N5"/>
    <mergeCell ref="O5:Q5"/>
    <mergeCell ref="R5:T5"/>
    <mergeCell ref="U5:W5"/>
    <mergeCell ref="X5:AA5"/>
  </mergeCells>
  <phoneticPr fontId="1"/>
  <dataValidations count="3">
    <dataValidation type="list" allowBlank="1" showInputMessage="1" showErrorMessage="1" sqref="Z13 Z15 Z19" xr:uid="{00000000-0002-0000-0100-000000000000}">
      <formula1>"0,2,4,6,8,10,12"</formula1>
    </dataValidation>
    <dataValidation type="list" allowBlank="1" showInputMessage="1" showErrorMessage="1" sqref="Z11" xr:uid="{00000000-0002-0000-0100-000001000000}">
      <formula1>"0,2単位以上"</formula1>
    </dataValidation>
    <dataValidation type="list" allowBlank="1" showInputMessage="1" showErrorMessage="1" sqref="Z17" xr:uid="{00000000-0002-0000-0100-000002000000}">
      <formula1>"0,1,2,2単位以上"</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7">
              <controlPr locked="0" defaultSize="0" autoFill="0" autoLine="0" autoPict="0">
                <anchor moveWithCells="1">
                  <from>
                    <xdr:col>2</xdr:col>
                    <xdr:colOff>127000</xdr:colOff>
                    <xdr:row>26</xdr:row>
                    <xdr:rowOff>107950</xdr:rowOff>
                  </from>
                  <to>
                    <xdr:col>3</xdr:col>
                    <xdr:colOff>279400</xdr:colOff>
                    <xdr:row>28</xdr:row>
                    <xdr:rowOff>31750</xdr:rowOff>
                  </to>
                </anchor>
              </controlPr>
            </control>
          </mc:Choice>
        </mc:AlternateContent>
        <mc:AlternateContent xmlns:mc="http://schemas.openxmlformats.org/markup-compatibility/2006">
          <mc:Choice Requires="x14">
            <control shapeId="14338" r:id="rId5" name="チェック 8">
              <controlPr locked="0" defaultSize="0" autoFill="0" autoLine="0" autoPict="0">
                <anchor moveWithCells="1">
                  <from>
                    <xdr:col>11</xdr:col>
                    <xdr:colOff>127000</xdr:colOff>
                    <xdr:row>26</xdr:row>
                    <xdr:rowOff>107950</xdr:rowOff>
                  </from>
                  <to>
                    <xdr:col>12</xdr:col>
                    <xdr:colOff>222250</xdr:colOff>
                    <xdr:row>28</xdr:row>
                    <xdr:rowOff>31750</xdr:rowOff>
                  </to>
                </anchor>
              </controlPr>
            </control>
          </mc:Choice>
        </mc:AlternateContent>
        <mc:AlternateContent xmlns:mc="http://schemas.openxmlformats.org/markup-compatibility/2006">
          <mc:Choice Requires="x14">
            <control shapeId="14339" r:id="rId6" name="チェック 11">
              <controlPr locked="0" defaultSize="0" autoFill="0" autoLine="0" autoPict="0">
                <anchor moveWithCells="1">
                  <from>
                    <xdr:col>15</xdr:col>
                    <xdr:colOff>12700</xdr:colOff>
                    <xdr:row>19</xdr:row>
                    <xdr:rowOff>95250</xdr:rowOff>
                  </from>
                  <to>
                    <xdr:col>15</xdr:col>
                    <xdr:colOff>241300</xdr:colOff>
                    <xdr:row>21</xdr:row>
                    <xdr:rowOff>31750</xdr:rowOff>
                  </to>
                </anchor>
              </controlPr>
            </control>
          </mc:Choice>
        </mc:AlternateContent>
        <mc:AlternateContent xmlns:mc="http://schemas.openxmlformats.org/markup-compatibility/2006">
          <mc:Choice Requires="x14">
            <control shapeId="14340" r:id="rId7" name="チェック 12">
              <controlPr locked="0" defaultSize="0" autoFill="0" autoLine="0" autoPict="0">
                <anchor moveWithCells="1">
                  <from>
                    <xdr:col>18</xdr:col>
                    <xdr:colOff>12700</xdr:colOff>
                    <xdr:row>19</xdr:row>
                    <xdr:rowOff>95250</xdr:rowOff>
                  </from>
                  <to>
                    <xdr:col>18</xdr:col>
                    <xdr:colOff>241300</xdr:colOff>
                    <xdr:row>21</xdr:row>
                    <xdr:rowOff>31750</xdr:rowOff>
                  </to>
                </anchor>
              </controlPr>
            </control>
          </mc:Choice>
        </mc:AlternateContent>
        <mc:AlternateContent xmlns:mc="http://schemas.openxmlformats.org/markup-compatibility/2006">
          <mc:Choice Requires="x14">
            <control shapeId="14341" r:id="rId8" name="チェック 13">
              <controlPr locked="0" defaultSize="0" autoFill="0" autoLine="0" autoPict="0">
                <anchor moveWithCells="1">
                  <from>
                    <xdr:col>15</xdr:col>
                    <xdr:colOff>12700</xdr:colOff>
                    <xdr:row>21</xdr:row>
                    <xdr:rowOff>95250</xdr:rowOff>
                  </from>
                  <to>
                    <xdr:col>15</xdr:col>
                    <xdr:colOff>222250</xdr:colOff>
                    <xdr:row>23</xdr:row>
                    <xdr:rowOff>31750</xdr:rowOff>
                  </to>
                </anchor>
              </controlPr>
            </control>
          </mc:Choice>
        </mc:AlternateContent>
        <mc:AlternateContent xmlns:mc="http://schemas.openxmlformats.org/markup-compatibility/2006">
          <mc:Choice Requires="x14">
            <control shapeId="14342" r:id="rId9" name="チェック 14">
              <controlPr locked="0" defaultSize="0" autoFill="0" autoLine="0" autoPict="0">
                <anchor moveWithCells="1">
                  <from>
                    <xdr:col>17</xdr:col>
                    <xdr:colOff>127000</xdr:colOff>
                    <xdr:row>21</xdr:row>
                    <xdr:rowOff>95250</xdr:rowOff>
                  </from>
                  <to>
                    <xdr:col>18</xdr:col>
                    <xdr:colOff>190500</xdr:colOff>
                    <xdr:row>23</xdr:row>
                    <xdr:rowOff>31750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21</xdr:col>
                    <xdr:colOff>12700</xdr:colOff>
                    <xdr:row>19</xdr:row>
                    <xdr:rowOff>95250</xdr:rowOff>
                  </from>
                  <to>
                    <xdr:col>21</xdr:col>
                    <xdr:colOff>241300</xdr:colOff>
                    <xdr:row>21</xdr:row>
                    <xdr:rowOff>31750</xdr:rowOff>
                  </to>
                </anchor>
              </controlPr>
            </control>
          </mc:Choice>
        </mc:AlternateContent>
        <mc:AlternateContent xmlns:mc="http://schemas.openxmlformats.org/markup-compatibility/2006">
          <mc:Choice Requires="x14">
            <control shapeId="14344" r:id="rId11" name="Check Box 8">
              <controlPr locked="0" defaultSize="0" autoFill="0" autoLine="0" autoPict="0">
                <anchor moveWithCells="1">
                  <from>
                    <xdr:col>21</xdr:col>
                    <xdr:colOff>12700</xdr:colOff>
                    <xdr:row>21</xdr:row>
                    <xdr:rowOff>95250</xdr:rowOff>
                  </from>
                  <to>
                    <xdr:col>21</xdr:col>
                    <xdr:colOff>241300</xdr:colOff>
                    <xdr:row>23</xdr:row>
                    <xdr:rowOff>31750</xdr:rowOff>
                  </to>
                </anchor>
              </controlPr>
            </control>
          </mc:Choice>
        </mc:AlternateContent>
        <mc:AlternateContent xmlns:mc="http://schemas.openxmlformats.org/markup-compatibility/2006">
          <mc:Choice Requires="x14">
            <control shapeId="14345" r:id="rId12" name="Check Box 9">
              <controlPr locked="0" defaultSize="0" autoFill="0" autoLine="0" autoPict="0">
                <anchor moveWithCells="1">
                  <from>
                    <xdr:col>18</xdr:col>
                    <xdr:colOff>12700</xdr:colOff>
                    <xdr:row>23</xdr:row>
                    <xdr:rowOff>95250</xdr:rowOff>
                  </from>
                  <to>
                    <xdr:col>18</xdr:col>
                    <xdr:colOff>241300</xdr:colOff>
                    <xdr:row>25</xdr:row>
                    <xdr:rowOff>31750</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moveWithCells="1">
                  <from>
                    <xdr:col>21</xdr:col>
                    <xdr:colOff>12700</xdr:colOff>
                    <xdr:row>23</xdr:row>
                    <xdr:rowOff>95250</xdr:rowOff>
                  </from>
                  <to>
                    <xdr:col>21</xdr:col>
                    <xdr:colOff>241300</xdr:colOff>
                    <xdr:row>25</xdr:row>
                    <xdr:rowOff>31750</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moveWithCells="1">
                  <from>
                    <xdr:col>24</xdr:col>
                    <xdr:colOff>12700</xdr:colOff>
                    <xdr:row>23</xdr:row>
                    <xdr:rowOff>95250</xdr:rowOff>
                  </from>
                  <to>
                    <xdr:col>24</xdr:col>
                    <xdr:colOff>241300</xdr:colOff>
                    <xdr:row>25</xdr:row>
                    <xdr:rowOff>31750</xdr:rowOff>
                  </to>
                </anchor>
              </controlPr>
            </control>
          </mc:Choice>
        </mc:AlternateContent>
        <mc:AlternateContent xmlns:mc="http://schemas.openxmlformats.org/markup-compatibility/2006">
          <mc:Choice Requires="x14">
            <control shapeId="14349" r:id="rId15" name="Check Box 13">
              <controlPr locked="0" defaultSize="0" autoFill="0" autoLine="0" autoPict="0">
                <anchor moveWithCells="1">
                  <from>
                    <xdr:col>6</xdr:col>
                    <xdr:colOff>12700</xdr:colOff>
                    <xdr:row>21</xdr:row>
                    <xdr:rowOff>95250</xdr:rowOff>
                  </from>
                  <to>
                    <xdr:col>6</xdr:col>
                    <xdr:colOff>222250</xdr:colOff>
                    <xdr:row>23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46"/>
  <sheetViews>
    <sheetView showGridLines="0" topLeftCell="A2" zoomScale="80" zoomScaleNormal="80" workbookViewId="0">
      <selection activeCell="B45" sqref="B45"/>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75" t="s">
        <v>281</v>
      </c>
      <c r="C7" s="9"/>
      <c r="F7" s="5"/>
      <c r="H7" s="6"/>
      <c r="I7" s="7"/>
      <c r="J7" s="2"/>
      <c r="K7" s="8"/>
      <c r="N7" s="2"/>
      <c r="O7" s="7"/>
      <c r="P7" s="2"/>
      <c r="Q7" s="2"/>
      <c r="R7" s="5"/>
      <c r="S7" s="2"/>
      <c r="T7" s="6"/>
      <c r="U7" s="2"/>
      <c r="V7" s="33" t="s">
        <v>59</v>
      </c>
      <c r="W7" s="35"/>
      <c r="X7" s="36"/>
      <c r="Y7" s="423" t="s">
        <v>61</v>
      </c>
      <c r="Z7" s="424"/>
      <c r="AA7" s="3"/>
    </row>
    <row r="8" spans="2:27" ht="10.5" customHeight="1" x14ac:dyDescent="0.55000000000000004">
      <c r="B8" s="375"/>
      <c r="C8" s="9"/>
      <c r="F8" s="5"/>
      <c r="G8" s="2"/>
      <c r="H8" s="281"/>
      <c r="I8" s="7"/>
      <c r="J8" s="2"/>
      <c r="K8" s="8"/>
      <c r="N8" s="2"/>
      <c r="O8" s="7"/>
      <c r="P8" s="2"/>
      <c r="Q8" s="2"/>
      <c r="R8" s="5"/>
      <c r="S8" s="2"/>
      <c r="T8" s="6"/>
      <c r="U8" s="2"/>
      <c r="V8" s="37"/>
      <c r="W8" s="38"/>
      <c r="X8" s="37"/>
      <c r="Y8" s="37"/>
      <c r="Z8" s="37"/>
      <c r="AA8" s="3"/>
    </row>
    <row r="9" spans="2:27" ht="15.75" customHeight="1" x14ac:dyDescent="0.55000000000000004">
      <c r="B9" s="375"/>
      <c r="C9" s="9"/>
      <c r="D9" s="69" t="s">
        <v>55</v>
      </c>
      <c r="E9" s="296" t="b">
        <v>0</v>
      </c>
      <c r="F9" s="72"/>
      <c r="G9" s="69" t="s">
        <v>69</v>
      </c>
      <c r="H9" s="280" t="b">
        <v>0</v>
      </c>
      <c r="I9" s="191"/>
      <c r="J9" s="71"/>
      <c r="K9" s="2"/>
      <c r="L9" s="5"/>
      <c r="M9" s="2"/>
      <c r="N9" s="2"/>
      <c r="O9" s="7"/>
      <c r="P9" s="2"/>
      <c r="Q9" s="2"/>
      <c r="R9" s="5"/>
      <c r="S9" s="2"/>
      <c r="T9" s="6"/>
      <c r="U9" s="2"/>
      <c r="V9" s="34" t="s">
        <v>60</v>
      </c>
      <c r="W9" s="38"/>
      <c r="X9" s="30"/>
      <c r="Y9" s="443" t="s">
        <v>62</v>
      </c>
      <c r="Z9" s="444"/>
      <c r="AA9" s="3"/>
    </row>
    <row r="10" spans="2:27" ht="10.5" customHeight="1" x14ac:dyDescent="0.55000000000000004">
      <c r="B10" s="375"/>
      <c r="C10" s="9"/>
      <c r="D10" s="71"/>
      <c r="E10" s="296"/>
      <c r="F10" s="72"/>
      <c r="G10" s="71"/>
      <c r="H10" s="297"/>
      <c r="I10" s="71"/>
      <c r="J10" s="71"/>
      <c r="K10" s="219"/>
      <c r="L10" s="5"/>
      <c r="M10" s="2"/>
      <c r="N10" s="2"/>
      <c r="O10" s="7"/>
      <c r="P10" s="2"/>
      <c r="Q10" s="2"/>
      <c r="R10" s="5"/>
      <c r="S10" s="2"/>
      <c r="T10" s="6"/>
      <c r="U10" s="2"/>
      <c r="V10" s="37"/>
      <c r="W10" s="38"/>
      <c r="X10" s="37"/>
      <c r="Y10" s="37"/>
      <c r="Z10" s="37"/>
      <c r="AA10" s="3"/>
    </row>
    <row r="11" spans="2:27" ht="15.75" customHeight="1" x14ac:dyDescent="0.55000000000000004">
      <c r="B11" s="375"/>
      <c r="C11" s="9"/>
      <c r="D11" s="69" t="s">
        <v>57</v>
      </c>
      <c r="E11" s="296" t="b">
        <v>0</v>
      </c>
      <c r="F11" s="72"/>
      <c r="G11" s="69" t="s">
        <v>64</v>
      </c>
      <c r="H11" s="297" t="b">
        <v>0</v>
      </c>
      <c r="I11" s="71"/>
      <c r="J11" s="69" t="s">
        <v>70</v>
      </c>
      <c r="K11" s="280" t="b">
        <v>0</v>
      </c>
      <c r="L11" s="5"/>
      <c r="M11" s="69" t="s">
        <v>71</v>
      </c>
      <c r="N11" s="280" t="b">
        <v>0</v>
      </c>
      <c r="O11" s="7"/>
      <c r="P11" s="2"/>
      <c r="Q11" s="2"/>
      <c r="R11" s="5"/>
      <c r="T11" s="6"/>
      <c r="U11" s="2"/>
      <c r="V11" s="39" t="s">
        <v>63</v>
      </c>
      <c r="W11" s="38"/>
      <c r="X11" s="37"/>
      <c r="Y11" s="37"/>
      <c r="Z11" s="37"/>
      <c r="AA11" s="3"/>
    </row>
    <row r="12" spans="2:27" ht="10.5" customHeight="1" x14ac:dyDescent="0.55000000000000004">
      <c r="B12" s="375"/>
      <c r="C12" s="9"/>
      <c r="D12" s="71"/>
      <c r="E12" s="296"/>
      <c r="F12" s="72"/>
      <c r="G12" s="71"/>
      <c r="H12" s="297"/>
      <c r="I12" s="71"/>
      <c r="J12" s="71"/>
      <c r="K12" s="219"/>
      <c r="L12" s="5"/>
      <c r="M12" s="2"/>
      <c r="N12" s="219"/>
      <c r="O12" s="7"/>
      <c r="P12" s="2"/>
      <c r="Q12" s="2"/>
      <c r="R12" s="5"/>
      <c r="S12" s="2"/>
      <c r="T12" s="6"/>
      <c r="U12" s="2"/>
      <c r="V12" s="37"/>
      <c r="W12" s="38"/>
      <c r="X12" s="37"/>
      <c r="Y12" s="37"/>
      <c r="Z12" s="37"/>
      <c r="AA12" s="3"/>
    </row>
    <row r="13" spans="2:27" ht="15.75" customHeight="1" x14ac:dyDescent="0.55000000000000004">
      <c r="B13" s="375"/>
      <c r="C13" s="9"/>
      <c r="D13" s="70" t="s">
        <v>56</v>
      </c>
      <c r="E13" s="296" t="b">
        <v>0</v>
      </c>
      <c r="F13" s="72"/>
      <c r="G13" s="70" t="s">
        <v>325</v>
      </c>
      <c r="H13" s="297" t="b">
        <v>0</v>
      </c>
      <c r="I13" s="71"/>
      <c r="K13" s="216"/>
      <c r="L13" s="5"/>
      <c r="N13" s="219"/>
      <c r="O13" s="7"/>
      <c r="P13" s="2"/>
      <c r="Q13" s="2"/>
      <c r="R13" s="5"/>
      <c r="T13" s="6"/>
      <c r="U13" s="2"/>
      <c r="V13" s="2"/>
      <c r="W13" s="8"/>
      <c r="X13" s="2"/>
      <c r="Y13" s="2"/>
      <c r="Z13" s="2"/>
      <c r="AA13" s="3"/>
    </row>
    <row r="14" spans="2:27" ht="10.5" customHeight="1" x14ac:dyDescent="0.55000000000000004">
      <c r="B14" s="375"/>
      <c r="C14" s="9"/>
      <c r="D14" s="71"/>
      <c r="E14" s="296"/>
      <c r="F14" s="72"/>
      <c r="G14" s="71"/>
      <c r="H14" s="297"/>
      <c r="I14" s="71"/>
      <c r="J14" s="71"/>
      <c r="K14" s="219"/>
      <c r="L14" s="5"/>
      <c r="M14" s="2"/>
      <c r="N14" s="219"/>
      <c r="O14" s="7"/>
      <c r="P14" s="2"/>
      <c r="Q14" s="2"/>
      <c r="R14" s="5"/>
      <c r="S14" s="2"/>
      <c r="T14" s="6"/>
      <c r="U14" s="2"/>
      <c r="V14" s="2"/>
      <c r="W14" s="8"/>
      <c r="X14" s="2"/>
      <c r="Y14" s="2"/>
      <c r="Z14" s="2"/>
      <c r="AA14" s="3"/>
    </row>
    <row r="15" spans="2:27" ht="15.75" customHeight="1" x14ac:dyDescent="0.55000000000000004">
      <c r="B15" s="375"/>
      <c r="C15" s="9"/>
      <c r="D15" s="70" t="s">
        <v>58</v>
      </c>
      <c r="E15" s="296" t="b">
        <v>0</v>
      </c>
      <c r="F15" s="72"/>
      <c r="H15" s="297" t="b">
        <v>0</v>
      </c>
      <c r="I15" s="71"/>
      <c r="J15" s="71"/>
      <c r="K15" s="219"/>
      <c r="L15" s="5"/>
      <c r="M15" s="2"/>
      <c r="N15" s="219"/>
      <c r="O15" s="7"/>
      <c r="P15" s="2"/>
      <c r="Q15" s="2"/>
      <c r="R15" s="5"/>
      <c r="S15" s="2"/>
      <c r="T15" s="6"/>
      <c r="U15" s="2"/>
      <c r="V15" s="2"/>
      <c r="W15" s="8"/>
      <c r="X15" s="2"/>
      <c r="Y15" s="2"/>
      <c r="Z15" s="2"/>
      <c r="AA15" s="3"/>
    </row>
    <row r="16" spans="2:27" ht="10.5" customHeight="1" x14ac:dyDescent="0.55000000000000004">
      <c r="B16" s="375"/>
      <c r="C16" s="9"/>
      <c r="D16" s="71"/>
      <c r="E16" s="296"/>
      <c r="F16" s="72"/>
      <c r="G16" s="71"/>
      <c r="H16" s="297"/>
      <c r="I16" s="71"/>
      <c r="J16" s="71"/>
      <c r="K16" s="219"/>
      <c r="L16" s="5"/>
      <c r="M16" s="2"/>
      <c r="N16" s="219"/>
      <c r="O16" s="7"/>
      <c r="P16" s="2"/>
      <c r="Q16" s="2"/>
      <c r="R16" s="5"/>
      <c r="S16" s="2"/>
      <c r="T16" s="6"/>
      <c r="U16" s="2"/>
      <c r="V16" s="2"/>
      <c r="W16" s="8"/>
      <c r="X16" s="2"/>
      <c r="Y16" s="2"/>
      <c r="Z16" s="2"/>
      <c r="AA16" s="3"/>
    </row>
    <row r="17" spans="2:27" ht="15.75" customHeight="1" x14ac:dyDescent="0.55000000000000004">
      <c r="B17" s="375"/>
      <c r="C17" s="9"/>
      <c r="D17" s="70" t="s">
        <v>65</v>
      </c>
      <c r="E17" s="296"/>
      <c r="F17" s="72"/>
      <c r="G17" s="70" t="s">
        <v>66</v>
      </c>
      <c r="H17" s="297" t="b">
        <v>0</v>
      </c>
      <c r="I17" s="71"/>
      <c r="J17" s="71"/>
      <c r="K17" s="219"/>
      <c r="L17" s="5"/>
      <c r="M17" s="2"/>
      <c r="N17" s="219"/>
      <c r="O17" s="7"/>
      <c r="P17" s="2"/>
      <c r="Q17" s="2"/>
      <c r="R17" s="5"/>
      <c r="S17" s="2"/>
      <c r="T17" s="6"/>
      <c r="U17" s="2"/>
      <c r="V17" s="2"/>
      <c r="W17" s="8"/>
      <c r="X17" s="2"/>
      <c r="Y17" s="2"/>
      <c r="Z17" s="2"/>
      <c r="AA17" s="3"/>
    </row>
    <row r="18" spans="2:27" ht="10.5" customHeight="1" x14ac:dyDescent="0.55000000000000004">
      <c r="B18" s="375"/>
      <c r="C18" s="9"/>
      <c r="D18" s="71"/>
      <c r="E18" s="295"/>
      <c r="F18" s="72"/>
      <c r="G18" s="71"/>
      <c r="H18" s="297"/>
      <c r="I18" s="71"/>
      <c r="J18" s="71"/>
      <c r="K18" s="219"/>
      <c r="L18" s="5"/>
      <c r="M18" s="2"/>
      <c r="N18" s="219"/>
      <c r="O18" s="7"/>
      <c r="P18" s="2"/>
      <c r="Q18" s="2"/>
      <c r="R18" s="5"/>
      <c r="S18" s="2"/>
      <c r="T18" s="6"/>
      <c r="U18" s="2"/>
      <c r="V18" s="2"/>
      <c r="W18" s="8"/>
      <c r="X18" s="2"/>
      <c r="Y18" s="2"/>
      <c r="Z18" s="2"/>
      <c r="AA18" s="3"/>
    </row>
    <row r="19" spans="2:27" ht="15.75" customHeight="1" x14ac:dyDescent="0.55000000000000004">
      <c r="B19" s="375"/>
      <c r="C19" s="9"/>
      <c r="E19" s="295"/>
      <c r="F19" s="72"/>
      <c r="G19" s="70" t="s">
        <v>67</v>
      </c>
      <c r="H19" s="297" t="b">
        <v>0</v>
      </c>
      <c r="I19" s="71"/>
      <c r="J19" s="71"/>
      <c r="K19" s="219"/>
      <c r="L19" s="5"/>
      <c r="M19" s="2"/>
      <c r="N19" s="219"/>
      <c r="O19" s="7"/>
      <c r="P19" s="2"/>
      <c r="Q19" s="2"/>
      <c r="R19" s="5"/>
      <c r="S19" s="193" t="s">
        <v>231</v>
      </c>
      <c r="T19" s="293" t="b">
        <v>0</v>
      </c>
      <c r="U19" s="2"/>
      <c r="V19" s="2"/>
      <c r="W19" s="8"/>
      <c r="X19" s="2"/>
      <c r="Y19" s="2"/>
      <c r="Z19" s="2"/>
      <c r="AA19" s="3"/>
    </row>
    <row r="20" spans="2:27" ht="10.5" customHeight="1" x14ac:dyDescent="0.55000000000000004">
      <c r="B20" s="375"/>
      <c r="C20" s="9"/>
      <c r="D20" s="71"/>
      <c r="E20" s="294"/>
      <c r="F20" s="72"/>
      <c r="G20" s="71"/>
      <c r="H20" s="297"/>
      <c r="I20" s="71"/>
      <c r="J20" s="71"/>
      <c r="K20" s="219"/>
      <c r="L20" s="5"/>
      <c r="M20" s="2"/>
      <c r="N20" s="219"/>
      <c r="O20" s="7"/>
      <c r="P20" s="2"/>
      <c r="Q20" s="2"/>
      <c r="R20" s="5"/>
      <c r="S20" s="2"/>
      <c r="T20" s="6"/>
      <c r="U20" s="2"/>
      <c r="V20" s="2"/>
      <c r="W20" s="8"/>
      <c r="X20" s="2"/>
      <c r="Y20" s="2"/>
      <c r="Z20" s="2"/>
      <c r="AA20" s="3"/>
    </row>
    <row r="21" spans="2:27" ht="15.75" customHeight="1" x14ac:dyDescent="0.55000000000000004">
      <c r="B21" s="375"/>
      <c r="C21" s="9"/>
      <c r="D21" s="71"/>
      <c r="E21" s="294"/>
      <c r="F21" s="72"/>
      <c r="G21" s="67" t="s">
        <v>68</v>
      </c>
      <c r="H21" s="297" t="b">
        <v>0</v>
      </c>
      <c r="I21" s="71"/>
      <c r="J21" s="71"/>
      <c r="K21" s="219"/>
      <c r="L21" s="5"/>
      <c r="N21" s="219"/>
      <c r="O21" s="7"/>
      <c r="P21" s="2"/>
      <c r="Q21" s="2"/>
      <c r="R21" s="5"/>
      <c r="S21" s="2"/>
      <c r="T21" s="6"/>
      <c r="U21" s="2"/>
      <c r="V21" s="2"/>
      <c r="W21" s="8"/>
      <c r="X21" s="2"/>
      <c r="Y21" s="2"/>
      <c r="Z21" s="2"/>
      <c r="AA21" s="3"/>
    </row>
    <row r="22" spans="2:27" ht="10.5" customHeight="1" x14ac:dyDescent="0.55000000000000004">
      <c r="B22" s="375"/>
      <c r="C22" s="9"/>
      <c r="D22" s="71"/>
      <c r="E22" s="294"/>
      <c r="F22" s="72"/>
      <c r="G22" s="71"/>
      <c r="H22" s="297"/>
      <c r="I22" s="71"/>
      <c r="J22" s="71"/>
      <c r="K22" s="219"/>
      <c r="L22" s="5"/>
      <c r="M22" s="2"/>
      <c r="N22" s="219"/>
      <c r="O22" s="7"/>
      <c r="P22" s="2"/>
      <c r="Q22" s="2"/>
      <c r="R22" s="5"/>
      <c r="S22" s="2"/>
      <c r="T22" s="6"/>
      <c r="U22" s="2"/>
      <c r="V22" s="2"/>
      <c r="W22" s="8"/>
      <c r="X22" s="2"/>
      <c r="Y22" s="2"/>
      <c r="Z22" s="2"/>
      <c r="AA22" s="3"/>
    </row>
    <row r="23" spans="2:27" ht="15.75" customHeight="1" x14ac:dyDescent="0.55000000000000004">
      <c r="B23" s="375"/>
      <c r="C23" s="9"/>
      <c r="D23" s="71"/>
      <c r="E23" s="294"/>
      <c r="F23" s="72"/>
      <c r="G23" s="78" t="s">
        <v>159</v>
      </c>
      <c r="H23" s="297" t="b">
        <v>0</v>
      </c>
      <c r="I23" s="71"/>
      <c r="J23" s="74" t="s">
        <v>338</v>
      </c>
      <c r="K23" s="280" t="b">
        <v>0</v>
      </c>
      <c r="L23" s="5"/>
      <c r="M23" s="184" t="s">
        <v>337</v>
      </c>
      <c r="N23" s="280" t="b">
        <v>0</v>
      </c>
      <c r="O23" s="7"/>
      <c r="P23" s="2"/>
      <c r="Q23" s="2"/>
      <c r="R23" s="5"/>
      <c r="S23" s="2"/>
      <c r="T23" s="6"/>
      <c r="U23" s="2"/>
      <c r="V23" s="2"/>
      <c r="W23" s="8"/>
      <c r="X23" s="2"/>
      <c r="Y23" s="2"/>
      <c r="Z23" s="2"/>
      <c r="AA23" s="3"/>
    </row>
    <row r="24" spans="2:27" ht="10.5" customHeight="1" x14ac:dyDescent="0.55000000000000004">
      <c r="B24" s="375"/>
      <c r="C24" s="9"/>
      <c r="D24" s="2"/>
      <c r="E24" s="2"/>
      <c r="F24" s="5"/>
      <c r="G24" s="2"/>
      <c r="H24" s="221"/>
      <c r="I24" s="2"/>
      <c r="J24" s="2"/>
      <c r="K24" s="219"/>
      <c r="L24" s="5"/>
      <c r="M24" s="2"/>
      <c r="N24" s="219"/>
      <c r="O24" s="7"/>
      <c r="P24" s="2"/>
      <c r="Q24" s="2"/>
      <c r="R24" s="5"/>
      <c r="S24" s="2"/>
      <c r="T24" s="6"/>
      <c r="U24" s="2"/>
      <c r="V24" s="2"/>
      <c r="W24" s="8"/>
      <c r="X24" s="2"/>
      <c r="Y24" s="2"/>
      <c r="Z24" s="2"/>
      <c r="AA24" s="3"/>
    </row>
    <row r="25" spans="2:27" ht="15.75" customHeight="1" x14ac:dyDescent="0.55000000000000004">
      <c r="B25" s="375"/>
      <c r="C25" s="9"/>
      <c r="D25" s="2"/>
      <c r="E25" s="2"/>
      <c r="F25" s="5"/>
      <c r="H25" s="6"/>
      <c r="I25" s="2"/>
      <c r="K25" s="219"/>
      <c r="L25" s="5"/>
      <c r="M25" s="2"/>
      <c r="N25" s="2"/>
      <c r="O25" s="7"/>
      <c r="P25" s="2"/>
      <c r="Q25" s="2"/>
      <c r="R25" s="5"/>
      <c r="T25" s="6"/>
      <c r="U25" s="2"/>
      <c r="V25" s="2"/>
      <c r="W25" s="8"/>
      <c r="X25" s="2"/>
      <c r="Y25" s="2"/>
      <c r="Z25" s="2"/>
      <c r="AA25" s="3"/>
    </row>
    <row r="26" spans="2:27" ht="10.5" customHeight="1" x14ac:dyDescent="0.55000000000000004">
      <c r="B26" s="375"/>
      <c r="C26" s="9"/>
      <c r="D26" s="2"/>
      <c r="E26" s="2"/>
      <c r="F26" s="5"/>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thickBot="1" x14ac:dyDescent="0.6">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393" t="s">
        <v>72</v>
      </c>
      <c r="W30" s="394"/>
      <c r="X30" s="394"/>
      <c r="Y30" s="394"/>
      <c r="Z30" s="395"/>
      <c r="AA30" s="194"/>
    </row>
    <row r="31" spans="2:27" ht="15.75" customHeight="1" x14ac:dyDescent="0.55000000000000004">
      <c r="B31" s="375"/>
      <c r="C31" s="9"/>
      <c r="D31" s="2"/>
      <c r="E31" s="2"/>
      <c r="F31" s="5"/>
      <c r="G31" s="2"/>
      <c r="H31" s="6"/>
      <c r="I31" s="2"/>
      <c r="J31" s="2"/>
      <c r="K31" s="2"/>
      <c r="L31" s="5"/>
      <c r="M31" s="2"/>
      <c r="N31" s="2"/>
      <c r="O31" s="7"/>
      <c r="P31" s="2"/>
      <c r="Q31" s="2"/>
      <c r="R31" s="5"/>
      <c r="S31" s="2"/>
      <c r="T31" s="6"/>
      <c r="U31" s="2"/>
      <c r="V31" s="396"/>
      <c r="W31" s="397"/>
      <c r="X31" s="397"/>
      <c r="Y31" s="397"/>
      <c r="Z31" s="398"/>
      <c r="AA31" s="194"/>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399" t="s">
        <v>73</v>
      </c>
      <c r="W32" s="400"/>
      <c r="X32" s="400"/>
      <c r="Y32" s="400"/>
      <c r="Z32" s="401"/>
      <c r="AA32" s="194"/>
    </row>
    <row r="33" spans="2:27" ht="15.75" customHeight="1" x14ac:dyDescent="0.55000000000000004">
      <c r="B33" s="375"/>
      <c r="C33" s="9"/>
      <c r="D33" s="2"/>
      <c r="E33" s="2"/>
      <c r="F33" s="5"/>
      <c r="G33" s="2"/>
      <c r="H33" s="6"/>
      <c r="I33" s="2"/>
      <c r="J33" s="2"/>
      <c r="K33" s="2"/>
      <c r="L33" s="5"/>
      <c r="M33" s="2"/>
      <c r="N33" s="2"/>
      <c r="O33" s="7"/>
      <c r="P33" s="2"/>
      <c r="Q33" s="2"/>
      <c r="R33" s="5"/>
      <c r="S33" s="2"/>
      <c r="T33" s="6"/>
      <c r="U33" s="2"/>
      <c r="V33" s="402"/>
      <c r="W33" s="403"/>
      <c r="X33" s="403"/>
      <c r="Y33" s="403"/>
      <c r="Z33" s="404"/>
      <c r="AA33" s="194"/>
    </row>
    <row r="34" spans="2:27" ht="10.5" customHeight="1" thickBot="1" x14ac:dyDescent="0.6">
      <c r="B34" s="375"/>
      <c r="C34" s="9"/>
      <c r="D34" s="2"/>
      <c r="E34" s="2"/>
      <c r="F34" s="5"/>
      <c r="G34" s="2"/>
      <c r="H34" s="6"/>
      <c r="I34" s="2"/>
      <c r="J34" s="2"/>
      <c r="K34" s="2"/>
      <c r="L34" s="5"/>
      <c r="M34" s="2"/>
      <c r="N34" s="2"/>
      <c r="O34" s="7"/>
      <c r="P34" s="2"/>
      <c r="Q34" s="2"/>
      <c r="R34" s="5"/>
      <c r="S34" s="2"/>
      <c r="T34" s="6"/>
      <c r="U34" s="2"/>
      <c r="V34" s="405"/>
      <c r="W34" s="406"/>
      <c r="X34" s="406"/>
      <c r="Y34" s="406"/>
      <c r="Z34" s="407"/>
      <c r="AA34" s="194"/>
    </row>
    <row r="35" spans="2:27" ht="15.75" customHeight="1" thickTop="1" x14ac:dyDescent="0.55000000000000004">
      <c r="B35" s="375"/>
      <c r="C35" s="9"/>
      <c r="D35" s="2"/>
      <c r="E35" s="2"/>
      <c r="F35" s="5"/>
      <c r="G35" s="2"/>
      <c r="H35" s="6"/>
      <c r="I35" s="2"/>
      <c r="J35" s="2"/>
      <c r="K35" s="2"/>
      <c r="L35" s="5"/>
      <c r="M35" s="2"/>
      <c r="N35" s="2"/>
      <c r="O35" s="7"/>
      <c r="P35" s="2"/>
      <c r="Q35" s="2"/>
      <c r="R35" s="5"/>
      <c r="S35" s="2"/>
      <c r="T35" s="6"/>
      <c r="U35" s="2"/>
      <c r="V35" s="408" t="s">
        <v>18</v>
      </c>
      <c r="W35" s="409"/>
      <c r="X35" s="409"/>
      <c r="Y35" s="409"/>
      <c r="Z35" s="410"/>
      <c r="AA35" s="194"/>
    </row>
    <row r="36" spans="2:27" ht="10.5" customHeight="1" x14ac:dyDescent="0.55000000000000004">
      <c r="B36" s="375"/>
      <c r="C36" s="9"/>
      <c r="D36" s="2"/>
      <c r="E36" s="2"/>
      <c r="F36" s="5"/>
      <c r="G36" s="2"/>
      <c r="H36" s="6"/>
      <c r="I36" s="2"/>
      <c r="J36" s="2"/>
      <c r="K36" s="2"/>
      <c r="L36" s="5"/>
      <c r="M36" s="2"/>
      <c r="N36" s="2"/>
      <c r="O36" s="7"/>
      <c r="P36" s="2"/>
      <c r="Q36" s="2"/>
      <c r="R36" s="5"/>
      <c r="S36" s="2"/>
      <c r="T36" s="6"/>
      <c r="U36" s="2"/>
      <c r="V36" s="411"/>
      <c r="W36" s="412"/>
      <c r="X36" s="412"/>
      <c r="Y36" s="412"/>
      <c r="Z36" s="413"/>
      <c r="AA36" s="194"/>
    </row>
    <row r="37" spans="2:27" ht="15.75" customHeight="1" x14ac:dyDescent="0.55000000000000004">
      <c r="B37" s="375"/>
      <c r="C37" s="9"/>
      <c r="D37" s="2"/>
      <c r="E37" s="2"/>
      <c r="F37" s="5"/>
      <c r="G37" s="2"/>
      <c r="H37" s="6"/>
      <c r="I37" s="2"/>
      <c r="J37" s="2"/>
      <c r="K37" s="2"/>
      <c r="L37" s="5"/>
      <c r="M37" s="2"/>
      <c r="N37" s="2"/>
      <c r="O37" s="7"/>
      <c r="P37" s="2"/>
      <c r="Q37" s="2"/>
      <c r="R37" s="5"/>
      <c r="S37" s="2"/>
      <c r="T37" s="6"/>
      <c r="U37" s="2"/>
      <c r="V37" s="425" t="str">
        <f>IF(AA37=11,"","工学共通必修科目が不足しています")</f>
        <v>工学共通必修科目が不足しています</v>
      </c>
      <c r="W37" s="426"/>
      <c r="X37" s="426"/>
      <c r="Y37" s="427"/>
      <c r="Z37" s="440">
        <f>AA43/23</f>
        <v>0</v>
      </c>
      <c r="AA37" s="194">
        <f>COUNTIF(E9,TRUE)*1+SUM(COUNTIF(H9,TRUE),COUNTIF(E11:N11,TRUE))*2</f>
        <v>0</v>
      </c>
    </row>
    <row r="38" spans="2:27" ht="10.5" customHeight="1" x14ac:dyDescent="0.55000000000000004">
      <c r="B38" s="375"/>
      <c r="C38" s="9"/>
      <c r="D38" s="2"/>
      <c r="E38" s="2"/>
      <c r="F38" s="5"/>
      <c r="G38" s="2"/>
      <c r="H38" s="6"/>
      <c r="I38" s="2"/>
      <c r="J38" s="2"/>
      <c r="K38" s="2"/>
      <c r="L38" s="5"/>
      <c r="M38" s="2"/>
      <c r="N38" s="2"/>
      <c r="O38" s="7"/>
      <c r="P38" s="2"/>
      <c r="Q38" s="2"/>
      <c r="R38" s="5"/>
      <c r="S38" s="2"/>
      <c r="T38" s="6"/>
      <c r="U38" s="2"/>
      <c r="V38" s="428"/>
      <c r="W38" s="429"/>
      <c r="X38" s="429"/>
      <c r="Y38" s="430"/>
      <c r="Z38" s="441"/>
      <c r="AA38" s="194"/>
    </row>
    <row r="39" spans="2:27" ht="15.75" customHeight="1" x14ac:dyDescent="0.55000000000000004">
      <c r="B39" s="375"/>
      <c r="C39" s="9"/>
      <c r="D39" s="2"/>
      <c r="E39" s="2"/>
      <c r="F39" s="5"/>
      <c r="G39" s="2"/>
      <c r="H39" s="6"/>
      <c r="I39" s="2"/>
      <c r="J39" s="2"/>
      <c r="K39" s="2"/>
      <c r="L39" s="5"/>
      <c r="M39" s="2"/>
      <c r="N39" s="2"/>
      <c r="O39" s="7"/>
      <c r="P39" s="2"/>
      <c r="Q39" s="2"/>
      <c r="R39" s="5"/>
      <c r="S39" s="2"/>
      <c r="T39" s="6"/>
      <c r="U39" s="2"/>
      <c r="V39" s="431" t="str">
        <f>IF(AA39=10,"","専門基礎科目が不足しています")</f>
        <v>専門基礎科目が不足しています</v>
      </c>
      <c r="W39" s="432"/>
      <c r="X39" s="432"/>
      <c r="Y39" s="433"/>
      <c r="Z39" s="441"/>
      <c r="AA39" s="194">
        <f>COUNTIF(E13:H15,TRUE)*2+COUNTIF(H17:H19,TRUE)*1</f>
        <v>0</v>
      </c>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34"/>
      <c r="W40" s="435"/>
      <c r="X40" s="435"/>
      <c r="Y40" s="436"/>
      <c r="Z40" s="441"/>
      <c r="AA40" s="194"/>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28" t="str">
        <f>IF(AA41=2,"","コース専門必修科目が不足しています")</f>
        <v>コース専門必修科目が不足しています</v>
      </c>
      <c r="W41" s="429"/>
      <c r="X41" s="429"/>
      <c r="Y41" s="430"/>
      <c r="Z41" s="441"/>
      <c r="AA41" s="194">
        <f>COUNTIF(H21,TRUE)*2</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437"/>
      <c r="W42" s="438"/>
      <c r="X42" s="438"/>
      <c r="Y42" s="439"/>
      <c r="Z42" s="442"/>
      <c r="AA42" s="194"/>
    </row>
    <row r="43" spans="2:27" ht="15.75" customHeight="1" x14ac:dyDescent="0.55000000000000004">
      <c r="B43" s="375"/>
      <c r="C43" s="9"/>
      <c r="D43" s="2"/>
      <c r="E43" s="2"/>
      <c r="F43" s="5"/>
      <c r="G43" s="2"/>
      <c r="H43" s="6"/>
      <c r="I43" s="2"/>
      <c r="J43" s="2"/>
      <c r="K43" s="2"/>
      <c r="L43" s="5"/>
      <c r="M43" s="2"/>
      <c r="N43" s="2"/>
      <c r="O43" s="7"/>
      <c r="P43" s="2"/>
      <c r="Q43" s="2"/>
      <c r="R43" s="5"/>
      <c r="S43" s="2"/>
      <c r="T43" s="6"/>
      <c r="U43" s="2"/>
      <c r="V43" s="19"/>
      <c r="W43" s="19"/>
      <c r="X43" s="181"/>
      <c r="Y43" s="19"/>
      <c r="Z43" s="19"/>
      <c r="AA43" s="194">
        <f>SUM(AA37:AA41)</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4">
    <mergeCell ref="B3:B5"/>
    <mergeCell ref="C3:AA3"/>
    <mergeCell ref="C4:H4"/>
    <mergeCell ref="I4:N4"/>
    <mergeCell ref="O4:T4"/>
    <mergeCell ref="U4:AA4"/>
    <mergeCell ref="C5:E5"/>
    <mergeCell ref="F5:H5"/>
    <mergeCell ref="I5:K5"/>
    <mergeCell ref="L5:N5"/>
    <mergeCell ref="O5:Q5"/>
    <mergeCell ref="R5:T5"/>
    <mergeCell ref="U5:W5"/>
    <mergeCell ref="X5:AA5"/>
    <mergeCell ref="Y7:Z7"/>
    <mergeCell ref="B7:B43"/>
    <mergeCell ref="V37:Y38"/>
    <mergeCell ref="V39:Y40"/>
    <mergeCell ref="V41:Y42"/>
    <mergeCell ref="Z37:Z42"/>
    <mergeCell ref="V30:Z31"/>
    <mergeCell ref="V32:Z34"/>
    <mergeCell ref="V35:Z36"/>
    <mergeCell ref="Y9:Z9"/>
  </mergeCells>
  <phoneticPr fontId="1"/>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locked="0" defaultSize="0" autoFill="0" autoLine="0" autoPict="0">
                <anchor moveWithCells="1">
                  <from>
                    <xdr:col>3</xdr:col>
                    <xdr:colOff>12700</xdr:colOff>
                    <xdr:row>7</xdr:row>
                    <xdr:rowOff>107950</xdr:rowOff>
                  </from>
                  <to>
                    <xdr:col>3</xdr:col>
                    <xdr:colOff>241300</xdr:colOff>
                    <xdr:row>9</xdr:row>
                    <xdr:rowOff>19050</xdr:rowOff>
                  </to>
                </anchor>
              </controlPr>
            </control>
          </mc:Choice>
        </mc:AlternateContent>
        <mc:AlternateContent xmlns:mc="http://schemas.openxmlformats.org/markup-compatibility/2006">
          <mc:Choice Requires="x14">
            <control shapeId="2051" r:id="rId5" name="チェック 3">
              <controlPr locked="0" defaultSize="0" autoFill="0" autoLine="0" autoPict="0">
                <anchor moveWithCells="1">
                  <from>
                    <xdr:col>3</xdr:col>
                    <xdr:colOff>0</xdr:colOff>
                    <xdr:row>11</xdr:row>
                    <xdr:rowOff>107950</xdr:rowOff>
                  </from>
                  <to>
                    <xdr:col>3</xdr:col>
                    <xdr:colOff>190500</xdr:colOff>
                    <xdr:row>13</xdr:row>
                    <xdr:rowOff>19050</xdr:rowOff>
                  </to>
                </anchor>
              </controlPr>
            </control>
          </mc:Choice>
        </mc:AlternateContent>
        <mc:AlternateContent xmlns:mc="http://schemas.openxmlformats.org/markup-compatibility/2006">
          <mc:Choice Requires="x14">
            <control shapeId="2052" r:id="rId6" name="チェック 4">
              <controlPr locked="0" defaultSize="0" autoFill="0" autoLine="0" autoPict="0">
                <anchor moveWithCells="1">
                  <from>
                    <xdr:col>3</xdr:col>
                    <xdr:colOff>12700</xdr:colOff>
                    <xdr:row>9</xdr:row>
                    <xdr:rowOff>107950</xdr:rowOff>
                  </from>
                  <to>
                    <xdr:col>3</xdr:col>
                    <xdr:colOff>260350</xdr:colOff>
                    <xdr:row>11</xdr:row>
                    <xdr:rowOff>19050</xdr:rowOff>
                  </to>
                </anchor>
              </controlPr>
            </control>
          </mc:Choice>
        </mc:AlternateContent>
        <mc:AlternateContent xmlns:mc="http://schemas.openxmlformats.org/markup-compatibility/2006">
          <mc:Choice Requires="x14">
            <control shapeId="2053" r:id="rId7" name="チェック 5">
              <controlPr locked="0" defaultSize="0" autoFill="0" autoLine="0" autoPict="0">
                <anchor moveWithCells="1">
                  <from>
                    <xdr:col>3</xdr:col>
                    <xdr:colOff>12700</xdr:colOff>
                    <xdr:row>13</xdr:row>
                    <xdr:rowOff>114300</xdr:rowOff>
                  </from>
                  <to>
                    <xdr:col>3</xdr:col>
                    <xdr:colOff>266700</xdr:colOff>
                    <xdr:row>15</xdr:row>
                    <xdr:rowOff>31750</xdr:rowOff>
                  </to>
                </anchor>
              </controlPr>
            </control>
          </mc:Choice>
        </mc:AlternateContent>
        <mc:AlternateContent xmlns:mc="http://schemas.openxmlformats.org/markup-compatibility/2006">
          <mc:Choice Requires="x14">
            <control shapeId="2055" r:id="rId8" name="チェック 7">
              <controlPr locked="0" defaultSize="0" autoFill="0" autoLine="0" autoPict="0">
                <anchor moveWithCells="1">
                  <from>
                    <xdr:col>6</xdr:col>
                    <xdr:colOff>0</xdr:colOff>
                    <xdr:row>11</xdr:row>
                    <xdr:rowOff>114300</xdr:rowOff>
                  </from>
                  <to>
                    <xdr:col>6</xdr:col>
                    <xdr:colOff>285750</xdr:colOff>
                    <xdr:row>13</xdr:row>
                    <xdr:rowOff>31750</xdr:rowOff>
                  </to>
                </anchor>
              </controlPr>
            </control>
          </mc:Choice>
        </mc:AlternateContent>
        <mc:AlternateContent xmlns:mc="http://schemas.openxmlformats.org/markup-compatibility/2006">
          <mc:Choice Requires="x14">
            <control shapeId="2056" r:id="rId9" name="チェック 8">
              <controlPr locked="0" defaultSize="0" autoFill="0" autoLine="0" autoPict="0">
                <anchor moveWithCells="1">
                  <from>
                    <xdr:col>6</xdr:col>
                    <xdr:colOff>12700</xdr:colOff>
                    <xdr:row>9</xdr:row>
                    <xdr:rowOff>107950</xdr:rowOff>
                  </from>
                  <to>
                    <xdr:col>6</xdr:col>
                    <xdr:colOff>222250</xdr:colOff>
                    <xdr:row>11</xdr:row>
                    <xdr:rowOff>19050</xdr:rowOff>
                  </to>
                </anchor>
              </controlPr>
            </control>
          </mc:Choice>
        </mc:AlternateContent>
        <mc:AlternateContent xmlns:mc="http://schemas.openxmlformats.org/markup-compatibility/2006">
          <mc:Choice Requires="x14">
            <control shapeId="2057" r:id="rId10" name="チェック 9">
              <controlPr locked="0" defaultSize="0" autoFill="0" autoLine="0" autoPict="0">
                <anchor moveWithCells="1">
                  <from>
                    <xdr:col>3</xdr:col>
                    <xdr:colOff>12700</xdr:colOff>
                    <xdr:row>15</xdr:row>
                    <xdr:rowOff>114300</xdr:rowOff>
                  </from>
                  <to>
                    <xdr:col>3</xdr:col>
                    <xdr:colOff>241300</xdr:colOff>
                    <xdr:row>17</xdr:row>
                    <xdr:rowOff>31750</xdr:rowOff>
                  </to>
                </anchor>
              </controlPr>
            </control>
          </mc:Choice>
        </mc:AlternateContent>
        <mc:AlternateContent xmlns:mc="http://schemas.openxmlformats.org/markup-compatibility/2006">
          <mc:Choice Requires="x14">
            <control shapeId="2058" r:id="rId11" name="チェック 10">
              <controlPr locked="0" defaultSize="0" autoFill="0" autoLine="0" autoPict="0">
                <anchor moveWithCells="1">
                  <from>
                    <xdr:col>5</xdr:col>
                    <xdr:colOff>127000</xdr:colOff>
                    <xdr:row>19</xdr:row>
                    <xdr:rowOff>95250</xdr:rowOff>
                  </from>
                  <to>
                    <xdr:col>6</xdr:col>
                    <xdr:colOff>266700</xdr:colOff>
                    <xdr:row>21</xdr:row>
                    <xdr:rowOff>19050</xdr:rowOff>
                  </to>
                </anchor>
              </controlPr>
            </control>
          </mc:Choice>
        </mc:AlternateContent>
        <mc:AlternateContent xmlns:mc="http://schemas.openxmlformats.org/markup-compatibility/2006">
          <mc:Choice Requires="x14">
            <control shapeId="2059" r:id="rId12" name="チェック 11">
              <controlPr locked="0" defaultSize="0" autoFill="0" autoLine="0" autoPict="0">
                <anchor moveWithCells="1">
                  <from>
                    <xdr:col>6</xdr:col>
                    <xdr:colOff>12700</xdr:colOff>
                    <xdr:row>15</xdr:row>
                    <xdr:rowOff>114300</xdr:rowOff>
                  </from>
                  <to>
                    <xdr:col>6</xdr:col>
                    <xdr:colOff>241300</xdr:colOff>
                    <xdr:row>17</xdr:row>
                    <xdr:rowOff>31750</xdr:rowOff>
                  </to>
                </anchor>
              </controlPr>
            </control>
          </mc:Choice>
        </mc:AlternateContent>
        <mc:AlternateContent xmlns:mc="http://schemas.openxmlformats.org/markup-compatibility/2006">
          <mc:Choice Requires="x14">
            <control shapeId="2061" r:id="rId13" name="チェック 13">
              <controlPr locked="0" defaultSize="0" autoFill="0" autoLine="0" autoPict="0">
                <anchor moveWithCells="1">
                  <from>
                    <xdr:col>5</xdr:col>
                    <xdr:colOff>127000</xdr:colOff>
                    <xdr:row>17</xdr:row>
                    <xdr:rowOff>107950</xdr:rowOff>
                  </from>
                  <to>
                    <xdr:col>6</xdr:col>
                    <xdr:colOff>298450</xdr:colOff>
                    <xdr:row>19</xdr:row>
                    <xdr:rowOff>19050</xdr:rowOff>
                  </to>
                </anchor>
              </controlPr>
            </control>
          </mc:Choice>
        </mc:AlternateContent>
        <mc:AlternateContent xmlns:mc="http://schemas.openxmlformats.org/markup-compatibility/2006">
          <mc:Choice Requires="x14">
            <control shapeId="2063" r:id="rId14" name="チェック 15">
              <controlPr locked="0" defaultSize="0" autoFill="0" autoLine="0" autoPict="0">
                <anchor moveWithCells="1">
                  <from>
                    <xdr:col>9</xdr:col>
                    <xdr:colOff>0</xdr:colOff>
                    <xdr:row>9</xdr:row>
                    <xdr:rowOff>107950</xdr:rowOff>
                  </from>
                  <to>
                    <xdr:col>9</xdr:col>
                    <xdr:colOff>228600</xdr:colOff>
                    <xdr:row>11</xdr:row>
                    <xdr:rowOff>31750</xdr:rowOff>
                  </to>
                </anchor>
              </controlPr>
            </control>
          </mc:Choice>
        </mc:AlternateContent>
        <mc:AlternateContent xmlns:mc="http://schemas.openxmlformats.org/markup-compatibility/2006">
          <mc:Choice Requires="x14">
            <control shapeId="2064" r:id="rId15" name="チェック 16">
              <controlPr locked="0" defaultSize="0" autoFill="0" autoLine="0" autoPict="0">
                <anchor moveWithCells="1">
                  <from>
                    <xdr:col>11</xdr:col>
                    <xdr:colOff>127000</xdr:colOff>
                    <xdr:row>9</xdr:row>
                    <xdr:rowOff>114300</xdr:rowOff>
                  </from>
                  <to>
                    <xdr:col>12</xdr:col>
                    <xdr:colOff>209550</xdr:colOff>
                    <xdr:row>11</xdr:row>
                    <xdr:rowOff>31750</xdr:rowOff>
                  </to>
                </anchor>
              </controlPr>
            </control>
          </mc:Choice>
        </mc:AlternateContent>
        <mc:AlternateContent xmlns:mc="http://schemas.openxmlformats.org/markup-compatibility/2006">
          <mc:Choice Requires="x14">
            <control shapeId="2066" r:id="rId16" name="チェック 18">
              <controlPr locked="0" defaultSize="0" autoFill="0" autoLine="0" autoPict="0">
                <anchor moveWithCells="1">
                  <from>
                    <xdr:col>18</xdr:col>
                    <xdr:colOff>12700</xdr:colOff>
                    <xdr:row>17</xdr:row>
                    <xdr:rowOff>107950</xdr:rowOff>
                  </from>
                  <to>
                    <xdr:col>18</xdr:col>
                    <xdr:colOff>241300</xdr:colOff>
                    <xdr:row>19</xdr:row>
                    <xdr:rowOff>19050</xdr:rowOff>
                  </to>
                </anchor>
              </controlPr>
            </control>
          </mc:Choice>
        </mc:AlternateContent>
        <mc:AlternateContent xmlns:mc="http://schemas.openxmlformats.org/markup-compatibility/2006">
          <mc:Choice Requires="x14">
            <control shapeId="2068" r:id="rId17" name="チェック 6">
              <controlPr locked="0" defaultSize="0" autoFill="0" autoLine="0" autoPict="0">
                <anchor moveWithCells="1">
                  <from>
                    <xdr:col>6</xdr:col>
                    <xdr:colOff>12700</xdr:colOff>
                    <xdr:row>21</xdr:row>
                    <xdr:rowOff>107950</xdr:rowOff>
                  </from>
                  <to>
                    <xdr:col>6</xdr:col>
                    <xdr:colOff>209550</xdr:colOff>
                    <xdr:row>23</xdr:row>
                    <xdr:rowOff>19050</xdr:rowOff>
                  </to>
                </anchor>
              </controlPr>
            </control>
          </mc:Choice>
        </mc:AlternateContent>
        <mc:AlternateContent xmlns:mc="http://schemas.openxmlformats.org/markup-compatibility/2006">
          <mc:Choice Requires="x14">
            <control shapeId="2069" r:id="rId18" name="チェック 17">
              <controlPr locked="0" defaultSize="0" autoFill="0" autoLine="0" autoPict="0">
                <anchor moveWithCells="1">
                  <from>
                    <xdr:col>11</xdr:col>
                    <xdr:colOff>107950</xdr:colOff>
                    <xdr:row>21</xdr:row>
                    <xdr:rowOff>107950</xdr:rowOff>
                  </from>
                  <to>
                    <xdr:col>12</xdr:col>
                    <xdr:colOff>241300</xdr:colOff>
                    <xdr:row>23</xdr:row>
                    <xdr:rowOff>31750</xdr:rowOff>
                  </to>
                </anchor>
              </controlPr>
            </control>
          </mc:Choice>
        </mc:AlternateContent>
        <mc:AlternateContent xmlns:mc="http://schemas.openxmlformats.org/markup-compatibility/2006">
          <mc:Choice Requires="x14">
            <control shapeId="2070" r:id="rId19" name="Check Box 22">
              <controlPr locked="0" defaultSize="0" autoFill="0" autoLine="0" autoPict="0">
                <anchor moveWithCells="1">
                  <from>
                    <xdr:col>9</xdr:col>
                    <xdr:colOff>12700</xdr:colOff>
                    <xdr:row>21</xdr:row>
                    <xdr:rowOff>95250</xdr:rowOff>
                  </from>
                  <to>
                    <xdr:col>9</xdr:col>
                    <xdr:colOff>203200</xdr:colOff>
                    <xdr:row>23</xdr:row>
                    <xdr:rowOff>19050</xdr:rowOff>
                  </to>
                </anchor>
              </controlPr>
            </control>
          </mc:Choice>
        </mc:AlternateContent>
        <mc:AlternateContent xmlns:mc="http://schemas.openxmlformats.org/markup-compatibility/2006">
          <mc:Choice Requires="x14">
            <control shapeId="2071" r:id="rId20" name="チェック 12">
              <controlPr locked="0" defaultSize="0" autoFill="0" autoLine="0" autoPict="0">
                <anchor moveWithCells="1">
                  <from>
                    <xdr:col>5</xdr:col>
                    <xdr:colOff>114300</xdr:colOff>
                    <xdr:row>7</xdr:row>
                    <xdr:rowOff>114300</xdr:rowOff>
                  </from>
                  <to>
                    <xdr:col>6</xdr:col>
                    <xdr:colOff>279400</xdr:colOff>
                    <xdr:row>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58"/>
  <sheetViews>
    <sheetView showGridLines="0" topLeftCell="A8" zoomScale="90" zoomScaleNormal="90" workbookViewId="0">
      <selection activeCell="L41" sqref="L41"/>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8.75" customWidth="1"/>
    <col min="8" max="8" width="5.83203125" customWidth="1"/>
    <col min="9" max="10" width="1.75" customWidth="1"/>
    <col min="11" max="11" width="14.58203125" customWidth="1"/>
    <col min="12" max="13" width="1.75" customWidth="1"/>
    <col min="14" max="14" width="14.58203125" customWidth="1"/>
    <col min="15" max="16" width="1.75" customWidth="1"/>
    <col min="17" max="17" width="14.58203125" customWidth="1"/>
    <col min="18" max="19" width="1.75" customWidth="1"/>
    <col min="20" max="20" width="14.58203125" customWidth="1"/>
    <col min="21" max="22" width="1.75" customWidth="1"/>
    <col min="23" max="23" width="14.58203125" customWidth="1"/>
    <col min="24" max="25" width="1.75" customWidth="1"/>
    <col min="26" max="26" width="8.75" customWidth="1"/>
    <col min="27" max="27" width="5.83203125" customWidth="1"/>
    <col min="28" max="29" width="1.75" customWidth="1"/>
    <col min="30" max="30" width="14.58203125" customWidth="1"/>
  </cols>
  <sheetData>
    <row r="1" spans="2:28" ht="13.5" customHeight="1" x14ac:dyDescent="0.55000000000000004"/>
    <row r="2" spans="2:28" ht="27.75" customHeight="1" thickBot="1" x14ac:dyDescent="0.6"/>
    <row r="3" spans="2:28"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3"/>
      <c r="AB3" s="364"/>
    </row>
    <row r="4" spans="2:28" ht="16.5" customHeight="1" x14ac:dyDescent="0.55000000000000004">
      <c r="B4" s="361"/>
      <c r="C4" s="365" t="s">
        <v>2</v>
      </c>
      <c r="D4" s="366"/>
      <c r="E4" s="366"/>
      <c r="F4" s="366"/>
      <c r="G4" s="366"/>
      <c r="H4" s="366"/>
      <c r="I4" s="366"/>
      <c r="J4" s="366" t="s">
        <v>3</v>
      </c>
      <c r="K4" s="366"/>
      <c r="L4" s="366"/>
      <c r="M4" s="366"/>
      <c r="N4" s="366"/>
      <c r="O4" s="366"/>
      <c r="P4" s="366" t="s">
        <v>4</v>
      </c>
      <c r="Q4" s="366"/>
      <c r="R4" s="366"/>
      <c r="S4" s="366"/>
      <c r="T4" s="366"/>
      <c r="U4" s="366"/>
      <c r="V4" s="366" t="s">
        <v>5</v>
      </c>
      <c r="W4" s="366"/>
      <c r="X4" s="366"/>
      <c r="Y4" s="366"/>
      <c r="Z4" s="366"/>
      <c r="AA4" s="366"/>
      <c r="AB4" s="367"/>
    </row>
    <row r="5" spans="2:28" ht="16.5" customHeight="1" thickBot="1" x14ac:dyDescent="0.6">
      <c r="B5" s="362"/>
      <c r="C5" s="368" t="s">
        <v>6</v>
      </c>
      <c r="D5" s="369"/>
      <c r="E5" s="369"/>
      <c r="F5" s="370" t="s">
        <v>7</v>
      </c>
      <c r="G5" s="369"/>
      <c r="H5" s="369"/>
      <c r="I5" s="371"/>
      <c r="J5" s="369" t="s">
        <v>6</v>
      </c>
      <c r="K5" s="369"/>
      <c r="L5" s="369"/>
      <c r="M5" s="370" t="s">
        <v>7</v>
      </c>
      <c r="N5" s="369"/>
      <c r="O5" s="369"/>
      <c r="P5" s="372" t="s">
        <v>6</v>
      </c>
      <c r="Q5" s="369"/>
      <c r="R5" s="369"/>
      <c r="S5" s="370" t="s">
        <v>7</v>
      </c>
      <c r="T5" s="369"/>
      <c r="U5" s="371"/>
      <c r="V5" s="369" t="s">
        <v>6</v>
      </c>
      <c r="W5" s="369"/>
      <c r="X5" s="373"/>
      <c r="Y5" s="369" t="s">
        <v>7</v>
      </c>
      <c r="Z5" s="369"/>
      <c r="AA5" s="369"/>
      <c r="AB5" s="374"/>
    </row>
    <row r="6" spans="2:28" ht="10.5" customHeight="1" thickTop="1" x14ac:dyDescent="0.55000000000000004">
      <c r="B6" s="1"/>
      <c r="C6" s="9"/>
      <c r="D6" s="2"/>
      <c r="E6" s="2"/>
      <c r="F6" s="5"/>
      <c r="G6" s="2"/>
      <c r="H6" s="2"/>
      <c r="I6" s="6"/>
      <c r="J6" s="2"/>
      <c r="K6" s="2"/>
      <c r="L6" s="2"/>
      <c r="M6" s="5"/>
      <c r="N6" s="2"/>
      <c r="O6" s="2"/>
      <c r="P6" s="7"/>
      <c r="Q6" s="2"/>
      <c r="R6" s="2"/>
      <c r="S6" s="5"/>
      <c r="T6" s="2"/>
      <c r="U6" s="6"/>
      <c r="V6" s="2"/>
      <c r="W6" s="2"/>
      <c r="X6" s="8"/>
      <c r="Y6" s="2"/>
      <c r="Z6" s="2"/>
      <c r="AA6" s="2"/>
      <c r="AB6" s="3"/>
    </row>
    <row r="7" spans="2:28" ht="16.5" customHeight="1" x14ac:dyDescent="0.55000000000000004">
      <c r="B7" s="375" t="s">
        <v>329</v>
      </c>
      <c r="C7" s="9"/>
      <c r="D7" s="68" t="s">
        <v>75</v>
      </c>
      <c r="E7" s="327" t="b">
        <v>0</v>
      </c>
      <c r="F7" s="298"/>
      <c r="G7" s="463" t="s">
        <v>76</v>
      </c>
      <c r="H7" s="464"/>
      <c r="I7" s="326" t="b">
        <v>0</v>
      </c>
      <c r="J7" s="281"/>
      <c r="K7" s="281"/>
      <c r="L7" s="281"/>
      <c r="M7" s="282"/>
      <c r="N7" s="281"/>
      <c r="O7" s="281"/>
      <c r="P7" s="284"/>
      <c r="Q7" s="300" t="s">
        <v>88</v>
      </c>
      <c r="R7" s="325" t="b">
        <v>0</v>
      </c>
      <c r="S7" s="282"/>
      <c r="T7" s="300" t="s">
        <v>98</v>
      </c>
      <c r="U7" s="326" t="b">
        <v>0</v>
      </c>
      <c r="V7" s="281"/>
      <c r="W7" s="301" t="s">
        <v>59</v>
      </c>
      <c r="X7" s="302"/>
      <c r="Y7" s="303"/>
      <c r="Z7" s="478" t="s">
        <v>61</v>
      </c>
      <c r="AA7" s="479"/>
      <c r="AB7" s="3"/>
    </row>
    <row r="8" spans="2:28" ht="10.5" customHeight="1" x14ac:dyDescent="0.55000000000000004">
      <c r="B8" s="375"/>
      <c r="C8" s="9"/>
      <c r="D8" s="2"/>
      <c r="E8" s="281"/>
      <c r="F8" s="282"/>
      <c r="G8" s="281"/>
      <c r="H8" s="281"/>
      <c r="I8" s="326"/>
      <c r="J8" s="281"/>
      <c r="K8" s="281"/>
      <c r="L8" s="281"/>
      <c r="M8" s="282"/>
      <c r="N8" s="281"/>
      <c r="O8" s="281"/>
      <c r="P8" s="284"/>
      <c r="Q8" s="281"/>
      <c r="R8" s="325"/>
      <c r="S8" s="282"/>
      <c r="T8" s="281"/>
      <c r="U8" s="326"/>
      <c r="V8" s="281"/>
      <c r="W8" s="304"/>
      <c r="X8" s="305"/>
      <c r="Y8" s="304"/>
      <c r="Z8" s="304"/>
      <c r="AA8" s="304"/>
      <c r="AB8" s="3"/>
    </row>
    <row r="9" spans="2:28" ht="15.75" customHeight="1" x14ac:dyDescent="0.55000000000000004">
      <c r="B9" s="375"/>
      <c r="C9" s="9"/>
      <c r="E9" s="281"/>
      <c r="F9" s="282"/>
      <c r="G9" s="465" t="s">
        <v>77</v>
      </c>
      <c r="H9" s="466"/>
      <c r="I9" s="326" t="b">
        <v>0</v>
      </c>
      <c r="J9" s="281"/>
      <c r="K9" s="306" t="s">
        <v>78</v>
      </c>
      <c r="L9" s="325" t="b">
        <v>0</v>
      </c>
      <c r="M9" s="282"/>
      <c r="N9" s="281"/>
      <c r="O9" s="281"/>
      <c r="P9" s="284"/>
      <c r="Q9" s="300" t="s">
        <v>89</v>
      </c>
      <c r="R9" s="325" t="b">
        <v>0</v>
      </c>
      <c r="S9" s="282"/>
      <c r="T9" s="300" t="s">
        <v>99</v>
      </c>
      <c r="U9" s="326" t="b">
        <v>0</v>
      </c>
      <c r="V9" s="281"/>
      <c r="W9" s="34" t="s">
        <v>60</v>
      </c>
      <c r="X9" s="305"/>
      <c r="Y9" s="307"/>
      <c r="Z9" s="480" t="s">
        <v>112</v>
      </c>
      <c r="AA9" s="481"/>
      <c r="AB9" s="3"/>
    </row>
    <row r="10" spans="2:28" ht="10.5" customHeight="1" x14ac:dyDescent="0.55000000000000004">
      <c r="B10" s="375"/>
      <c r="C10" s="9"/>
      <c r="D10" s="2"/>
      <c r="E10" s="281"/>
      <c r="F10" s="282"/>
      <c r="G10" s="281"/>
      <c r="H10" s="281"/>
      <c r="I10" s="326"/>
      <c r="J10" s="281"/>
      <c r="K10" s="281"/>
      <c r="L10" s="325"/>
      <c r="M10" s="282"/>
      <c r="N10" s="281"/>
      <c r="O10" s="281"/>
      <c r="P10" s="284"/>
      <c r="Q10" s="281"/>
      <c r="R10" s="325"/>
      <c r="S10" s="282"/>
      <c r="T10" s="281"/>
      <c r="U10" s="326"/>
      <c r="V10" s="281"/>
      <c r="W10" s="304"/>
      <c r="X10" s="305"/>
      <c r="Y10" s="304"/>
      <c r="Z10" s="308"/>
      <c r="AA10" s="308"/>
      <c r="AB10" s="3"/>
    </row>
    <row r="11" spans="2:28" ht="15.75" customHeight="1" x14ac:dyDescent="0.55000000000000004">
      <c r="B11" s="375"/>
      <c r="C11" s="9"/>
      <c r="D11" s="2"/>
      <c r="E11" s="281"/>
      <c r="F11" s="282"/>
      <c r="G11" s="287"/>
      <c r="H11" s="287"/>
      <c r="I11" s="326"/>
      <c r="J11" s="281"/>
      <c r="K11" s="306" t="s">
        <v>79</v>
      </c>
      <c r="L11" s="325" t="b">
        <v>0</v>
      </c>
      <c r="M11" s="282"/>
      <c r="N11" s="306" t="s">
        <v>80</v>
      </c>
      <c r="O11" s="325" t="b">
        <v>0</v>
      </c>
      <c r="P11" s="284"/>
      <c r="Q11" s="300" t="s">
        <v>90</v>
      </c>
      <c r="R11" s="325" t="b">
        <v>0</v>
      </c>
      <c r="S11" s="282"/>
      <c r="T11" s="300" t="s">
        <v>226</v>
      </c>
      <c r="U11" s="326" t="b">
        <v>0</v>
      </c>
      <c r="V11" s="281"/>
      <c r="W11" s="309" t="s">
        <v>50</v>
      </c>
      <c r="X11" s="305"/>
      <c r="Y11" s="304"/>
      <c r="Z11" s="467" t="s">
        <v>113</v>
      </c>
      <c r="AA11" s="468"/>
      <c r="AB11" s="3"/>
    </row>
    <row r="12" spans="2:28" ht="10.5" customHeight="1" x14ac:dyDescent="0.55000000000000004">
      <c r="B12" s="375"/>
      <c r="C12" s="9"/>
      <c r="D12" s="2"/>
      <c r="E12" s="281"/>
      <c r="F12" s="282"/>
      <c r="G12" s="281"/>
      <c r="H12" s="281"/>
      <c r="I12" s="326"/>
      <c r="J12" s="281"/>
      <c r="K12" s="281"/>
      <c r="L12" s="325"/>
      <c r="M12" s="282"/>
      <c r="N12" s="281"/>
      <c r="O12" s="325"/>
      <c r="P12" s="284"/>
      <c r="Q12" s="281"/>
      <c r="R12" s="325"/>
      <c r="S12" s="282"/>
      <c r="T12" s="281"/>
      <c r="U12" s="326"/>
      <c r="V12" s="281"/>
      <c r="W12" s="281"/>
      <c r="X12" s="310"/>
      <c r="Y12" s="281"/>
      <c r="Z12" s="281"/>
      <c r="AA12" s="281"/>
      <c r="AB12" s="3"/>
    </row>
    <row r="13" spans="2:28" ht="15.75" customHeight="1" x14ac:dyDescent="0.55000000000000004">
      <c r="B13" s="375"/>
      <c r="C13" s="9"/>
      <c r="D13" s="2"/>
      <c r="E13" s="281"/>
      <c r="F13" s="282"/>
      <c r="G13" s="465" t="s">
        <v>81</v>
      </c>
      <c r="H13" s="466"/>
      <c r="I13" s="326" t="b">
        <v>0</v>
      </c>
      <c r="J13" s="281"/>
      <c r="K13" s="306" t="s">
        <v>82</v>
      </c>
      <c r="L13" s="325" t="b">
        <v>0</v>
      </c>
      <c r="M13" s="282"/>
      <c r="N13" s="306" t="s">
        <v>83</v>
      </c>
      <c r="O13" s="325" t="b">
        <v>0</v>
      </c>
      <c r="P13" s="284"/>
      <c r="Q13" s="300" t="s">
        <v>91</v>
      </c>
      <c r="R13" s="325" t="b">
        <v>0</v>
      </c>
      <c r="S13" s="282"/>
      <c r="T13" s="300" t="s">
        <v>100</v>
      </c>
      <c r="U13" s="326" t="b">
        <v>0</v>
      </c>
      <c r="V13" s="281"/>
      <c r="W13" s="281"/>
      <c r="X13" s="310"/>
      <c r="Y13" s="281"/>
      <c r="Z13" s="281"/>
      <c r="AA13" s="281"/>
      <c r="AB13" s="3"/>
    </row>
    <row r="14" spans="2:28" ht="10.5" customHeight="1" x14ac:dyDescent="0.55000000000000004">
      <c r="B14" s="375"/>
      <c r="C14" s="9"/>
      <c r="D14" s="2"/>
      <c r="E14" s="281"/>
      <c r="F14" s="282"/>
      <c r="G14" s="281"/>
      <c r="H14" s="281"/>
      <c r="I14" s="283"/>
      <c r="J14" s="281"/>
      <c r="K14" s="281"/>
      <c r="L14" s="325"/>
      <c r="M14" s="282"/>
      <c r="N14" s="281"/>
      <c r="O14" s="325"/>
      <c r="P14" s="284"/>
      <c r="Q14" s="281"/>
      <c r="R14" s="325"/>
      <c r="S14" s="282"/>
      <c r="T14" s="281"/>
      <c r="U14" s="326"/>
      <c r="V14" s="281"/>
      <c r="W14" s="281"/>
      <c r="X14" s="311"/>
      <c r="Y14" s="281"/>
      <c r="Z14" s="281"/>
      <c r="AA14" s="281"/>
      <c r="AB14" s="3"/>
    </row>
    <row r="15" spans="2:28" ht="15.75" customHeight="1" x14ac:dyDescent="0.55000000000000004">
      <c r="B15" s="375"/>
      <c r="C15" s="9"/>
      <c r="D15" s="2"/>
      <c r="E15" s="281"/>
      <c r="F15" s="282"/>
      <c r="G15" s="281"/>
      <c r="H15" s="281"/>
      <c r="I15" s="283"/>
      <c r="J15" s="281"/>
      <c r="K15" s="281"/>
      <c r="L15" s="325"/>
      <c r="M15" s="282"/>
      <c r="N15" s="306" t="s">
        <v>84</v>
      </c>
      <c r="O15" s="325" t="b">
        <v>0</v>
      </c>
      <c r="P15" s="284"/>
      <c r="Q15" s="312" t="s">
        <v>92</v>
      </c>
      <c r="R15" s="325" t="b">
        <v>0</v>
      </c>
      <c r="S15" s="282"/>
      <c r="T15" s="300" t="s">
        <v>101</v>
      </c>
      <c r="U15" s="326" t="b">
        <v>0</v>
      </c>
      <c r="V15" s="281"/>
      <c r="W15" s="313" t="s">
        <v>110</v>
      </c>
      <c r="X15" s="328" t="b">
        <v>0</v>
      </c>
      <c r="Y15" s="281"/>
      <c r="Z15" s="281"/>
      <c r="AA15" s="281"/>
      <c r="AB15" s="3"/>
    </row>
    <row r="16" spans="2:28" ht="10.5" customHeight="1" x14ac:dyDescent="0.55000000000000004">
      <c r="B16" s="375"/>
      <c r="C16" s="9"/>
      <c r="D16" s="2"/>
      <c r="E16" s="281"/>
      <c r="F16" s="282"/>
      <c r="G16" s="281"/>
      <c r="H16" s="281"/>
      <c r="I16" s="283"/>
      <c r="J16" s="281"/>
      <c r="K16" s="281"/>
      <c r="L16" s="325"/>
      <c r="M16" s="282"/>
      <c r="N16" s="281"/>
      <c r="O16" s="325"/>
      <c r="P16" s="284"/>
      <c r="Q16" s="281"/>
      <c r="R16" s="325"/>
      <c r="S16" s="282"/>
      <c r="T16" s="281"/>
      <c r="U16" s="326"/>
      <c r="V16" s="281"/>
      <c r="W16" s="281"/>
      <c r="X16" s="328"/>
      <c r="Y16" s="281"/>
      <c r="Z16" s="281"/>
      <c r="AA16" s="281"/>
      <c r="AB16" s="3"/>
    </row>
    <row r="17" spans="2:28" ht="15.75" customHeight="1" x14ac:dyDescent="0.55000000000000004">
      <c r="B17" s="375"/>
      <c r="C17" s="9"/>
      <c r="D17" s="2"/>
      <c r="E17" s="281"/>
      <c r="F17" s="282"/>
      <c r="G17" s="281"/>
      <c r="H17" s="281"/>
      <c r="I17" s="283"/>
      <c r="J17" s="281"/>
      <c r="K17" s="314" t="s">
        <v>86</v>
      </c>
      <c r="L17" s="325" t="b">
        <v>0</v>
      </c>
      <c r="M17" s="282"/>
      <c r="N17" s="306" t="s">
        <v>85</v>
      </c>
      <c r="O17" s="325" t="b">
        <v>0</v>
      </c>
      <c r="P17" s="284"/>
      <c r="Q17" s="300" t="s">
        <v>93</v>
      </c>
      <c r="R17" s="325" t="b">
        <v>0</v>
      </c>
      <c r="S17" s="282"/>
      <c r="T17" s="300" t="s">
        <v>107</v>
      </c>
      <c r="U17" s="326" t="b">
        <v>0</v>
      </c>
      <c r="V17" s="281"/>
      <c r="W17" s="312" t="s">
        <v>109</v>
      </c>
      <c r="X17" s="328" t="b">
        <v>0</v>
      </c>
      <c r="Y17" s="281"/>
      <c r="Z17" s="281"/>
      <c r="AA17" s="281"/>
      <c r="AB17" s="3"/>
    </row>
    <row r="18" spans="2:28" ht="10.5" customHeight="1" x14ac:dyDescent="0.55000000000000004">
      <c r="B18" s="375"/>
      <c r="C18" s="9"/>
      <c r="D18" s="2"/>
      <c r="E18" s="281"/>
      <c r="F18" s="282"/>
      <c r="G18" s="281"/>
      <c r="H18" s="281"/>
      <c r="I18" s="283"/>
      <c r="J18" s="281"/>
      <c r="K18" s="281"/>
      <c r="L18" s="281"/>
      <c r="M18" s="282"/>
      <c r="N18" s="281"/>
      <c r="O18" s="325"/>
      <c r="P18" s="284"/>
      <c r="Q18" s="281"/>
      <c r="R18" s="325"/>
      <c r="S18" s="282"/>
      <c r="T18" s="281"/>
      <c r="U18" s="326"/>
      <c r="V18" s="281"/>
      <c r="W18" s="281"/>
      <c r="X18" s="328"/>
      <c r="Y18" s="281"/>
      <c r="Z18" s="281"/>
      <c r="AA18" s="281"/>
      <c r="AB18" s="3"/>
    </row>
    <row r="19" spans="2:28" ht="15.75" customHeight="1" x14ac:dyDescent="0.55000000000000004">
      <c r="B19" s="375"/>
      <c r="C19" s="9"/>
      <c r="D19" s="2"/>
      <c r="E19" s="281"/>
      <c r="F19" s="282"/>
      <c r="G19" s="281"/>
      <c r="H19" s="281"/>
      <c r="I19" s="283"/>
      <c r="J19" s="281"/>
      <c r="K19" s="287"/>
      <c r="L19" s="281"/>
      <c r="M19" s="282"/>
      <c r="N19" s="315" t="s">
        <v>87</v>
      </c>
      <c r="O19" s="325" t="b">
        <v>0</v>
      </c>
      <c r="P19" s="284"/>
      <c r="Q19" s="300" t="s">
        <v>94</v>
      </c>
      <c r="R19" s="325" t="b">
        <v>0</v>
      </c>
      <c r="S19" s="282"/>
      <c r="T19" s="300" t="s">
        <v>106</v>
      </c>
      <c r="U19" s="326" t="b">
        <v>0</v>
      </c>
      <c r="V19" s="281"/>
      <c r="W19" s="312" t="s">
        <v>328</v>
      </c>
      <c r="X19" s="328" t="b">
        <v>0</v>
      </c>
      <c r="Y19" s="281"/>
      <c r="Z19" s="281"/>
      <c r="AA19" s="281"/>
      <c r="AB19" s="3"/>
    </row>
    <row r="20" spans="2:28" ht="10.5" customHeight="1" x14ac:dyDescent="0.55000000000000004">
      <c r="B20" s="375"/>
      <c r="C20" s="9"/>
      <c r="D20" s="2"/>
      <c r="E20" s="281"/>
      <c r="F20" s="282"/>
      <c r="G20" s="281"/>
      <c r="H20" s="281"/>
      <c r="I20" s="283"/>
      <c r="J20" s="281"/>
      <c r="K20" s="281"/>
      <c r="L20" s="281"/>
      <c r="M20" s="282"/>
      <c r="N20" s="281"/>
      <c r="O20" s="289"/>
      <c r="P20" s="284"/>
      <c r="Q20" s="281"/>
      <c r="R20" s="325"/>
      <c r="S20" s="282"/>
      <c r="T20" s="281"/>
      <c r="U20" s="326"/>
      <c r="V20" s="281"/>
      <c r="W20" s="281"/>
      <c r="X20" s="328"/>
      <c r="Y20" s="281"/>
      <c r="Z20" s="281"/>
      <c r="AA20" s="281"/>
      <c r="AB20" s="3"/>
    </row>
    <row r="21" spans="2:28" ht="15.75" customHeight="1" x14ac:dyDescent="0.55000000000000004">
      <c r="B21" s="375"/>
      <c r="C21" s="9"/>
      <c r="D21" s="2"/>
      <c r="E21" s="281"/>
      <c r="F21" s="282"/>
      <c r="G21" s="281"/>
      <c r="H21" s="281"/>
      <c r="I21" s="283"/>
      <c r="J21" s="281"/>
      <c r="K21" s="281"/>
      <c r="L21" s="281"/>
      <c r="M21" s="282"/>
      <c r="N21" s="281"/>
      <c r="O21" s="281"/>
      <c r="P21" s="284"/>
      <c r="Q21" s="300" t="s">
        <v>95</v>
      </c>
      <c r="R21" s="325" t="b">
        <v>0</v>
      </c>
      <c r="S21" s="282"/>
      <c r="T21" s="300" t="s">
        <v>102</v>
      </c>
      <c r="U21" s="326" t="b">
        <v>0</v>
      </c>
      <c r="V21" s="281"/>
      <c r="W21" s="300" t="s">
        <v>108</v>
      </c>
      <c r="X21" s="328" t="b">
        <v>0</v>
      </c>
      <c r="Y21" s="281"/>
      <c r="Z21" s="281"/>
      <c r="AA21" s="281"/>
      <c r="AB21" s="3"/>
    </row>
    <row r="22" spans="2:28" ht="10.5" customHeight="1" x14ac:dyDescent="0.55000000000000004">
      <c r="B22" s="375"/>
      <c r="C22" s="9"/>
      <c r="D22" s="2"/>
      <c r="E22" s="281"/>
      <c r="F22" s="282"/>
      <c r="G22" s="281"/>
      <c r="H22" s="281"/>
      <c r="I22" s="283"/>
      <c r="J22" s="281"/>
      <c r="K22" s="281"/>
      <c r="L22" s="281"/>
      <c r="M22" s="282"/>
      <c r="N22" s="281"/>
      <c r="O22" s="281"/>
      <c r="P22" s="284"/>
      <c r="Q22" s="281"/>
      <c r="R22" s="325"/>
      <c r="S22" s="282"/>
      <c r="T22" s="281"/>
      <c r="U22" s="326"/>
      <c r="V22" s="281"/>
      <c r="W22" s="281"/>
      <c r="X22" s="328"/>
      <c r="Y22" s="281"/>
      <c r="Z22" s="281"/>
      <c r="AA22" s="281"/>
      <c r="AB22" s="3"/>
    </row>
    <row r="23" spans="2:28" ht="15.75" customHeight="1" x14ac:dyDescent="0.55000000000000004">
      <c r="B23" s="375"/>
      <c r="C23" s="9"/>
      <c r="D23" s="2"/>
      <c r="E23" s="281"/>
      <c r="F23" s="282"/>
      <c r="G23" s="281"/>
      <c r="H23" s="281"/>
      <c r="I23" s="283"/>
      <c r="J23" s="281"/>
      <c r="K23" s="281"/>
      <c r="L23" s="281"/>
      <c r="M23" s="282"/>
      <c r="N23" s="287"/>
      <c r="O23" s="281"/>
      <c r="P23" s="284"/>
      <c r="Q23" s="300" t="s">
        <v>96</v>
      </c>
      <c r="R23" s="325" t="b">
        <v>0</v>
      </c>
      <c r="S23" s="282"/>
      <c r="T23" s="300" t="s">
        <v>105</v>
      </c>
      <c r="U23" s="326" t="b">
        <v>0</v>
      </c>
      <c r="V23" s="281"/>
      <c r="W23" s="300" t="s">
        <v>111</v>
      </c>
      <c r="X23" s="328" t="b">
        <v>0</v>
      </c>
      <c r="Y23" s="281"/>
      <c r="Z23" s="281"/>
      <c r="AA23" s="281"/>
      <c r="AB23" s="3"/>
    </row>
    <row r="24" spans="2:28" ht="10.5" customHeight="1" x14ac:dyDescent="0.55000000000000004">
      <c r="B24" s="375"/>
      <c r="C24" s="9"/>
      <c r="D24" s="2"/>
      <c r="E24" s="281"/>
      <c r="F24" s="282"/>
      <c r="G24" s="281"/>
      <c r="H24" s="281"/>
      <c r="I24" s="283"/>
      <c r="J24" s="281"/>
      <c r="K24" s="281"/>
      <c r="L24" s="281"/>
      <c r="M24" s="282"/>
      <c r="N24" s="287"/>
      <c r="O24" s="281"/>
      <c r="P24" s="284"/>
      <c r="Q24" s="281"/>
      <c r="R24" s="325"/>
      <c r="S24" s="282"/>
      <c r="T24" s="281"/>
      <c r="U24" s="326"/>
      <c r="V24" s="281"/>
      <c r="W24" s="281"/>
      <c r="X24" s="226"/>
      <c r="Y24" s="281"/>
      <c r="Z24" s="281"/>
      <c r="AA24" s="281"/>
      <c r="AB24" s="3"/>
    </row>
    <row r="25" spans="2:28" ht="15.75" customHeight="1" x14ac:dyDescent="0.55000000000000004">
      <c r="B25" s="375"/>
      <c r="C25" s="9"/>
      <c r="D25" s="2"/>
      <c r="E25" s="281"/>
      <c r="F25" s="282"/>
      <c r="G25" s="281"/>
      <c r="H25" s="281"/>
      <c r="I25" s="283"/>
      <c r="J25" s="281"/>
      <c r="K25" s="287"/>
      <c r="L25" s="281"/>
      <c r="M25" s="282"/>
      <c r="N25" s="287"/>
      <c r="O25" s="281"/>
      <c r="P25" s="284"/>
      <c r="Q25" s="300" t="s">
        <v>97</v>
      </c>
      <c r="R25" s="325" t="b">
        <v>0</v>
      </c>
      <c r="S25" s="282"/>
      <c r="T25" s="300" t="s">
        <v>103</v>
      </c>
      <c r="U25" s="326" t="b">
        <v>0</v>
      </c>
      <c r="V25" s="281"/>
      <c r="W25" s="281"/>
      <c r="X25" s="310"/>
      <c r="Y25" s="281"/>
      <c r="Z25" s="281"/>
      <c r="AA25" s="281"/>
      <c r="AB25" s="3"/>
    </row>
    <row r="26" spans="2:28" ht="10.5" customHeight="1" x14ac:dyDescent="0.55000000000000004">
      <c r="B26" s="375"/>
      <c r="C26" s="9"/>
      <c r="D26" s="77"/>
      <c r="E26" s="316"/>
      <c r="F26" s="316"/>
      <c r="G26" s="316"/>
      <c r="H26" s="316"/>
      <c r="I26" s="316"/>
      <c r="J26" s="281"/>
      <c r="K26" s="287"/>
      <c r="L26" s="281"/>
      <c r="M26" s="282"/>
      <c r="N26" s="281"/>
      <c r="O26" s="281"/>
      <c r="P26" s="284"/>
      <c r="Q26" s="281"/>
      <c r="R26" s="281"/>
      <c r="S26" s="282"/>
      <c r="T26" s="287"/>
      <c r="U26" s="283"/>
      <c r="V26" s="281"/>
      <c r="W26" s="281"/>
      <c r="X26" s="310"/>
      <c r="Y26" s="281"/>
      <c r="Z26" s="281"/>
      <c r="AA26" s="281"/>
      <c r="AB26" s="3"/>
    </row>
    <row r="27" spans="2:28" ht="15.75" customHeight="1" thickBot="1" x14ac:dyDescent="0.6">
      <c r="B27" s="375"/>
      <c r="C27" s="9"/>
      <c r="D27" s="77"/>
      <c r="E27" s="316"/>
      <c r="F27" s="316"/>
      <c r="G27" s="316"/>
      <c r="H27" s="316"/>
      <c r="I27" s="316"/>
      <c r="J27" s="281"/>
      <c r="K27" s="287"/>
      <c r="L27" s="281"/>
      <c r="M27" s="282"/>
      <c r="N27" s="281"/>
      <c r="O27" s="281"/>
      <c r="P27" s="284"/>
      <c r="Q27" s="469" t="s">
        <v>330</v>
      </c>
      <c r="R27" s="470"/>
      <c r="S27" s="470"/>
      <c r="T27" s="470"/>
      <c r="U27" s="470"/>
      <c r="V27" s="470"/>
      <c r="W27" s="477" t="s">
        <v>123</v>
      </c>
      <c r="X27" s="477"/>
      <c r="Y27" s="477"/>
      <c r="Z27" s="477"/>
      <c r="AA27" s="329">
        <v>0</v>
      </c>
      <c r="AB27" s="330"/>
    </row>
    <row r="28" spans="2:28" ht="10.5" customHeight="1" x14ac:dyDescent="0.55000000000000004">
      <c r="B28" s="375"/>
      <c r="C28" s="9"/>
      <c r="D28" s="393" t="s">
        <v>122</v>
      </c>
      <c r="E28" s="394"/>
      <c r="F28" s="394"/>
      <c r="G28" s="394"/>
      <c r="H28" s="394"/>
      <c r="I28" s="395"/>
      <c r="J28" s="2"/>
      <c r="K28" s="2"/>
      <c r="L28" s="2"/>
      <c r="M28" s="5"/>
      <c r="N28" s="2"/>
      <c r="O28" s="2"/>
      <c r="P28" s="7"/>
      <c r="Q28" s="288"/>
      <c r="R28" s="289"/>
      <c r="S28" s="317"/>
      <c r="T28" s="289"/>
      <c r="U28" s="299"/>
      <c r="V28" s="289"/>
      <c r="W28" s="289"/>
      <c r="X28" s="311"/>
      <c r="Y28" s="289"/>
      <c r="Z28" s="289"/>
      <c r="AA28" s="289"/>
      <c r="AB28" s="227"/>
    </row>
    <row r="29" spans="2:28" ht="15.75" customHeight="1" x14ac:dyDescent="0.55000000000000004">
      <c r="B29" s="375"/>
      <c r="C29" s="9"/>
      <c r="D29" s="396"/>
      <c r="E29" s="397"/>
      <c r="F29" s="397"/>
      <c r="G29" s="397"/>
      <c r="H29" s="397"/>
      <c r="I29" s="398"/>
      <c r="J29" s="2"/>
      <c r="K29" s="2"/>
      <c r="L29" s="2"/>
      <c r="M29" s="5"/>
      <c r="N29" s="2"/>
      <c r="O29" s="2"/>
      <c r="P29" s="7"/>
      <c r="Q29" s="318" t="s">
        <v>115</v>
      </c>
      <c r="R29" s="334" t="b">
        <v>0</v>
      </c>
      <c r="S29" s="317"/>
      <c r="T29" s="289"/>
      <c r="U29" s="289"/>
      <c r="V29" s="319"/>
      <c r="W29" s="318" t="s">
        <v>117</v>
      </c>
      <c r="X29" s="328" t="b">
        <v>0</v>
      </c>
      <c r="Y29" s="288"/>
      <c r="Z29" s="456" t="s">
        <v>119</v>
      </c>
      <c r="AA29" s="457"/>
      <c r="AB29" s="330" t="b">
        <v>0</v>
      </c>
    </row>
    <row r="30" spans="2:28" ht="10.5" customHeight="1" x14ac:dyDescent="0.55000000000000004">
      <c r="B30" s="375"/>
      <c r="C30" s="9"/>
      <c r="D30" s="399" t="s">
        <v>259</v>
      </c>
      <c r="E30" s="400"/>
      <c r="F30" s="400"/>
      <c r="G30" s="400"/>
      <c r="H30" s="400"/>
      <c r="I30" s="401"/>
      <c r="J30" s="2"/>
      <c r="K30" s="2"/>
      <c r="L30" s="2"/>
      <c r="M30" s="5"/>
      <c r="N30" s="2"/>
      <c r="O30" s="2"/>
      <c r="P30" s="7"/>
      <c r="Q30" s="289"/>
      <c r="R30" s="325"/>
      <c r="S30" s="317"/>
      <c r="T30" s="289"/>
      <c r="U30" s="299"/>
      <c r="V30" s="289"/>
      <c r="W30" s="289"/>
      <c r="X30" s="328"/>
      <c r="Y30" s="289"/>
      <c r="Z30" s="289"/>
      <c r="AA30" s="289"/>
      <c r="AB30" s="331"/>
    </row>
    <row r="31" spans="2:28" ht="15.75" customHeight="1" x14ac:dyDescent="0.55000000000000004">
      <c r="B31" s="375"/>
      <c r="C31" s="9"/>
      <c r="D31" s="402"/>
      <c r="E31" s="403"/>
      <c r="F31" s="403"/>
      <c r="G31" s="403"/>
      <c r="H31" s="403"/>
      <c r="I31" s="404"/>
      <c r="J31" s="2"/>
      <c r="K31" s="2"/>
      <c r="L31" s="2"/>
      <c r="M31" s="5"/>
      <c r="N31" s="2"/>
      <c r="O31" s="2"/>
      <c r="P31" s="7"/>
      <c r="Q31" s="318" t="s">
        <v>114</v>
      </c>
      <c r="R31" s="325" t="b">
        <v>0</v>
      </c>
      <c r="S31" s="317"/>
      <c r="T31" s="318" t="s">
        <v>104</v>
      </c>
      <c r="U31" s="326" t="b">
        <v>0</v>
      </c>
      <c r="V31" s="289"/>
      <c r="W31" s="318" t="s">
        <v>116</v>
      </c>
      <c r="X31" s="328" t="b">
        <v>0</v>
      </c>
      <c r="Y31" s="289"/>
      <c r="Z31" s="289"/>
      <c r="AA31" s="289"/>
      <c r="AB31" s="331"/>
    </row>
    <row r="32" spans="2:28" ht="10.5" customHeight="1" thickBot="1" x14ac:dyDescent="0.6">
      <c r="B32" s="375"/>
      <c r="C32" s="9"/>
      <c r="D32" s="405"/>
      <c r="E32" s="406"/>
      <c r="F32" s="406"/>
      <c r="G32" s="406"/>
      <c r="H32" s="406"/>
      <c r="I32" s="407"/>
      <c r="J32" s="2"/>
      <c r="K32" s="2"/>
      <c r="L32" s="2"/>
      <c r="M32" s="5"/>
      <c r="N32" s="2"/>
      <c r="O32" s="2"/>
      <c r="P32" s="7"/>
      <c r="Q32" s="289"/>
      <c r="R32" s="289"/>
      <c r="S32" s="317"/>
      <c r="T32" s="289"/>
      <c r="U32" s="326"/>
      <c r="V32" s="289"/>
      <c r="W32" s="289"/>
      <c r="X32" s="328"/>
      <c r="Y32" s="289"/>
      <c r="Z32" s="289"/>
      <c r="AA32" s="289"/>
      <c r="AB32" s="331"/>
    </row>
    <row r="33" spans="2:28" ht="15.75" customHeight="1" thickTop="1" x14ac:dyDescent="0.55000000000000004">
      <c r="B33" s="375"/>
      <c r="C33" s="9"/>
      <c r="D33" s="408" t="s">
        <v>18</v>
      </c>
      <c r="E33" s="409"/>
      <c r="F33" s="409"/>
      <c r="G33" s="409"/>
      <c r="H33" s="409"/>
      <c r="I33" s="410"/>
      <c r="J33" s="2"/>
      <c r="K33" s="2"/>
      <c r="L33" s="2"/>
      <c r="M33" s="5"/>
      <c r="N33" s="2"/>
      <c r="O33" s="2"/>
      <c r="P33" s="7"/>
      <c r="Q33" s="288"/>
      <c r="R33" s="289"/>
      <c r="S33" s="317"/>
      <c r="T33" s="318" t="s">
        <v>257</v>
      </c>
      <c r="U33" s="326" t="b">
        <v>0</v>
      </c>
      <c r="V33" s="289"/>
      <c r="W33" s="320" t="s">
        <v>118</v>
      </c>
      <c r="X33" s="328" t="b">
        <v>0</v>
      </c>
      <c r="Y33" s="289"/>
      <c r="Z33" s="289"/>
      <c r="AA33" s="289"/>
      <c r="AB33" s="331"/>
    </row>
    <row r="34" spans="2:28" ht="10.5" customHeight="1" x14ac:dyDescent="0.55000000000000004">
      <c r="B34" s="375"/>
      <c r="C34" s="9"/>
      <c r="D34" s="411"/>
      <c r="E34" s="412"/>
      <c r="F34" s="412"/>
      <c r="G34" s="412"/>
      <c r="H34" s="412"/>
      <c r="I34" s="413"/>
      <c r="J34" s="225"/>
      <c r="K34" s="225"/>
      <c r="L34" s="225"/>
      <c r="M34" s="228"/>
      <c r="N34" s="2"/>
      <c r="O34" s="2"/>
      <c r="P34" s="7"/>
      <c r="Q34" s="289"/>
      <c r="R34" s="289"/>
      <c r="S34" s="317"/>
      <c r="T34" s="289"/>
      <c r="U34" s="326"/>
      <c r="V34" s="289"/>
      <c r="W34" s="289"/>
      <c r="X34" s="226"/>
      <c r="Y34" s="289"/>
      <c r="Z34" s="289"/>
      <c r="AA34" s="289"/>
      <c r="AB34" s="331"/>
    </row>
    <row r="35" spans="2:28" ht="15.75" customHeight="1" x14ac:dyDescent="0.55000000000000004">
      <c r="B35" s="375"/>
      <c r="C35" s="9"/>
      <c r="D35" s="447" t="str">
        <f>IF(J35=2,"", "工学共通必修科目が不足しています")</f>
        <v>工学共通必修科目が不足しています</v>
      </c>
      <c r="E35" s="448"/>
      <c r="F35" s="448"/>
      <c r="G35" s="449"/>
      <c r="H35" s="474">
        <f>AVERAGE(SUM(J35:J39)/27,K44/29)</f>
        <v>0</v>
      </c>
      <c r="I35" s="420"/>
      <c r="J35" s="225">
        <f>COUNTIF(E7,TRUE)*2</f>
        <v>0</v>
      </c>
      <c r="K35" s="225"/>
      <c r="L35" s="225"/>
      <c r="M35" s="228"/>
      <c r="N35" s="2"/>
      <c r="O35" s="2"/>
      <c r="P35" s="7"/>
      <c r="Q35" s="288"/>
      <c r="R35" s="288"/>
      <c r="S35" s="317"/>
      <c r="T35" s="318" t="s">
        <v>258</v>
      </c>
      <c r="U35" s="325" t="b">
        <v>0</v>
      </c>
      <c r="V35" s="319"/>
      <c r="W35" s="289"/>
      <c r="X35" s="311"/>
      <c r="Y35" s="288"/>
      <c r="Z35" s="288"/>
      <c r="AA35" s="288"/>
      <c r="AB35" s="331"/>
    </row>
    <row r="36" spans="2:28" ht="10.5" customHeight="1" x14ac:dyDescent="0.55000000000000004">
      <c r="B36" s="375"/>
      <c r="C36" s="9"/>
      <c r="D36" s="450"/>
      <c r="E36" s="451"/>
      <c r="F36" s="451"/>
      <c r="G36" s="452"/>
      <c r="H36" s="475"/>
      <c r="I36" s="421"/>
      <c r="J36" s="225"/>
      <c r="K36" s="225"/>
      <c r="L36" s="225"/>
      <c r="M36" s="228"/>
      <c r="N36" s="2"/>
      <c r="O36" s="2"/>
      <c r="P36" s="7"/>
      <c r="Q36" s="288"/>
      <c r="R36" s="288"/>
      <c r="S36" s="321"/>
      <c r="T36" s="322"/>
      <c r="U36" s="322"/>
      <c r="V36" s="323"/>
      <c r="W36" s="322"/>
      <c r="X36" s="324"/>
      <c r="Y36" s="288"/>
      <c r="Z36" s="288"/>
      <c r="AA36" s="288"/>
      <c r="AB36" s="331"/>
    </row>
    <row r="37" spans="2:28" ht="15.75" customHeight="1" x14ac:dyDescent="0.55000000000000004">
      <c r="B37" s="375"/>
      <c r="C37" s="9"/>
      <c r="D37" s="453" t="str">
        <f>IF(J37=21,"", "コース専門必修科目が不足しています")</f>
        <v>コース専門必修科目が不足しています</v>
      </c>
      <c r="E37" s="454"/>
      <c r="F37" s="454"/>
      <c r="G37" s="455"/>
      <c r="H37" s="475"/>
      <c r="I37" s="421"/>
      <c r="J37" s="225">
        <f>COUNTIF(I9:O17,TRUE)*2+COUNTIF(I7,TRUE)*1</f>
        <v>0</v>
      </c>
      <c r="K37" s="225"/>
      <c r="L37" s="225"/>
      <c r="M37" s="228"/>
      <c r="N37" s="2"/>
      <c r="O37" s="2"/>
      <c r="P37" s="7"/>
      <c r="Q37" s="460" t="s">
        <v>200</v>
      </c>
      <c r="R37" s="461"/>
      <c r="S37" s="461"/>
      <c r="T37" s="461"/>
      <c r="U37" s="461"/>
      <c r="V37" s="461"/>
      <c r="W37" s="462" t="s">
        <v>123</v>
      </c>
      <c r="X37" s="462"/>
      <c r="Y37" s="462"/>
      <c r="Z37" s="462"/>
      <c r="AA37" s="333">
        <v>0</v>
      </c>
      <c r="AB37" s="331"/>
    </row>
    <row r="38" spans="2:28" ht="10.5" customHeight="1" x14ac:dyDescent="0.55000000000000004">
      <c r="B38" s="375"/>
      <c r="C38" s="9"/>
      <c r="D38" s="453"/>
      <c r="E38" s="454"/>
      <c r="F38" s="454"/>
      <c r="G38" s="455"/>
      <c r="H38" s="475"/>
      <c r="I38" s="421"/>
      <c r="J38" s="225"/>
      <c r="K38" s="225"/>
      <c r="L38" s="225"/>
      <c r="M38" s="228"/>
      <c r="N38" s="2"/>
      <c r="O38" s="2"/>
      <c r="P38" s="7"/>
      <c r="Q38" s="2"/>
      <c r="R38" s="2"/>
      <c r="S38" s="5"/>
      <c r="T38" s="2"/>
      <c r="U38" s="6"/>
      <c r="V38" s="2"/>
      <c r="W38" s="2"/>
      <c r="X38" s="8"/>
      <c r="Y38" s="2"/>
      <c r="Z38" s="2"/>
      <c r="AA38" s="2"/>
      <c r="AB38" s="332"/>
    </row>
    <row r="39" spans="2:28" ht="15.75" customHeight="1" x14ac:dyDescent="0.55000000000000004">
      <c r="B39" s="375"/>
      <c r="C39" s="9"/>
      <c r="D39" s="450" t="str">
        <f>IF(J39=4, "","工学融合科目が不足しています")</f>
        <v>工学融合科目が不足しています</v>
      </c>
      <c r="E39" s="451"/>
      <c r="F39" s="451"/>
      <c r="G39" s="452"/>
      <c r="H39" s="475"/>
      <c r="I39" s="421"/>
      <c r="J39" s="225">
        <f>COUNTIF(R39:U39,TRUE)*2</f>
        <v>0</v>
      </c>
      <c r="K39" s="225" t="s">
        <v>197</v>
      </c>
      <c r="L39" s="225"/>
      <c r="M39" s="228"/>
      <c r="N39" s="2"/>
      <c r="O39" s="2"/>
      <c r="P39" s="7"/>
      <c r="Q39" s="73" t="s">
        <v>332</v>
      </c>
      <c r="R39" s="280" t="b">
        <v>0</v>
      </c>
      <c r="S39" s="5"/>
      <c r="T39" s="73" t="s">
        <v>331</v>
      </c>
      <c r="U39" s="293" t="b">
        <v>0</v>
      </c>
      <c r="V39" s="2"/>
      <c r="W39" s="74" t="s">
        <v>120</v>
      </c>
      <c r="X39" s="290" t="b">
        <v>0</v>
      </c>
      <c r="Y39" s="2"/>
      <c r="Z39" s="458" t="s">
        <v>196</v>
      </c>
      <c r="AA39" s="459"/>
      <c r="AB39" s="291" t="b">
        <v>0</v>
      </c>
    </row>
    <row r="40" spans="2:28" ht="10.5" customHeight="1" x14ac:dyDescent="0.55000000000000004">
      <c r="B40" s="375"/>
      <c r="C40" s="9"/>
      <c r="D40" s="450"/>
      <c r="E40" s="451"/>
      <c r="F40" s="451"/>
      <c r="G40" s="452"/>
      <c r="H40" s="475"/>
      <c r="I40" s="421"/>
      <c r="J40" s="225">
        <f>COUNTIF(X39:AB41,TRUE)*2</f>
        <v>0</v>
      </c>
      <c r="K40" s="225" t="s">
        <v>198</v>
      </c>
      <c r="L40" s="225"/>
      <c r="M40" s="228"/>
      <c r="N40" s="2"/>
      <c r="O40" s="2"/>
      <c r="P40" s="7"/>
      <c r="Q40" s="32"/>
      <c r="R40" s="2"/>
      <c r="S40" s="5"/>
      <c r="T40" s="2"/>
      <c r="U40" s="6"/>
      <c r="V40" s="2"/>
      <c r="W40" s="2"/>
      <c r="X40" s="290"/>
      <c r="Y40" s="2"/>
      <c r="Z40" s="2"/>
      <c r="AA40" s="2"/>
      <c r="AB40" s="3"/>
    </row>
    <row r="41" spans="2:28" ht="15.75" customHeight="1" x14ac:dyDescent="0.55000000000000004">
      <c r="B41" s="375"/>
      <c r="C41" s="9"/>
      <c r="D41" s="453" t="str">
        <f>IF(K44&gt;=29,"","専門選択科目が不足しています")</f>
        <v>専門選択科目が不足しています</v>
      </c>
      <c r="E41" s="454"/>
      <c r="F41" s="454"/>
      <c r="G41" s="455"/>
      <c r="H41" s="475"/>
      <c r="I41" s="421"/>
      <c r="J41" s="225">
        <f>L41</f>
        <v>0</v>
      </c>
      <c r="K41" s="229" t="s">
        <v>152</v>
      </c>
      <c r="L41" s="225">
        <f>COUNTIF(R7:AB25,TRUE)*2+AA27+COUNTIF(O19,TRUE)*2</f>
        <v>0</v>
      </c>
      <c r="M41" s="228"/>
      <c r="N41" s="2"/>
      <c r="O41" s="2"/>
      <c r="P41" s="7"/>
      <c r="R41" s="2"/>
      <c r="S41" s="5"/>
      <c r="T41" s="2"/>
      <c r="U41" s="6"/>
      <c r="V41" s="2"/>
      <c r="W41" s="74" t="s">
        <v>121</v>
      </c>
      <c r="X41" s="290" t="b">
        <v>0</v>
      </c>
      <c r="Y41" s="2"/>
      <c r="Z41" s="445" t="s">
        <v>344</v>
      </c>
      <c r="AA41" s="446"/>
      <c r="AB41" s="291" t="b">
        <v>0</v>
      </c>
    </row>
    <row r="42" spans="2:28" ht="10.5" customHeight="1" thickBot="1" x14ac:dyDescent="0.6">
      <c r="B42" s="375"/>
      <c r="C42" s="9"/>
      <c r="D42" s="471"/>
      <c r="E42" s="472"/>
      <c r="F42" s="472"/>
      <c r="G42" s="473"/>
      <c r="H42" s="476"/>
      <c r="I42" s="422"/>
      <c r="J42" s="225">
        <f>IF(L42&gt;16,16,L42)</f>
        <v>0</v>
      </c>
      <c r="K42" s="229" t="s">
        <v>153</v>
      </c>
      <c r="L42" s="225">
        <f>COUNTIF(R29:AB31,TRUE)*2+COUNTIF(X33,TRUE)*1+COUNTIF(U33:U35,TRUE)*2</f>
        <v>0</v>
      </c>
      <c r="M42" s="228"/>
      <c r="N42" s="2"/>
      <c r="O42" s="2"/>
      <c r="P42" s="7"/>
      <c r="Q42" s="2"/>
      <c r="R42" s="2"/>
      <c r="S42" s="5"/>
      <c r="T42" s="2"/>
      <c r="U42" s="6"/>
      <c r="V42" s="2"/>
      <c r="W42" s="2"/>
      <c r="X42" s="8"/>
      <c r="Y42" s="2"/>
      <c r="Z42" s="2"/>
      <c r="AA42" s="2"/>
      <c r="AB42" s="3"/>
    </row>
    <row r="43" spans="2:28" ht="15.75" customHeight="1" x14ac:dyDescent="0.55000000000000004">
      <c r="B43" s="375"/>
      <c r="C43" s="9"/>
      <c r="D43" s="75"/>
      <c r="E43" s="75"/>
      <c r="F43" s="75"/>
      <c r="G43" s="75"/>
      <c r="H43" s="234">
        <f>SUM(J35:J39)+SUM(単位計算!L31:L32)+単位計算!L34</f>
        <v>0</v>
      </c>
      <c r="I43" s="235"/>
      <c r="J43" s="225">
        <f>AA37</f>
        <v>0</v>
      </c>
      <c r="K43" s="230" t="s">
        <v>199</v>
      </c>
      <c r="L43" s="225"/>
      <c r="M43" s="228"/>
      <c r="N43" s="2"/>
      <c r="O43" s="2"/>
      <c r="P43" s="7"/>
      <c r="Q43" s="2"/>
      <c r="R43" s="2"/>
      <c r="S43" s="5"/>
      <c r="T43" s="2"/>
      <c r="U43" s="6"/>
      <c r="V43" s="2"/>
      <c r="W43" s="2"/>
      <c r="X43" s="8"/>
      <c r="Y43" s="2"/>
      <c r="Z43" s="2"/>
      <c r="AA43" s="2"/>
      <c r="AB43" s="3"/>
    </row>
    <row r="44" spans="2:28" ht="10.5" customHeight="1" thickBot="1" x14ac:dyDescent="0.6">
      <c r="B44" s="22"/>
      <c r="C44" s="23"/>
      <c r="D44" s="76"/>
      <c r="E44" s="76"/>
      <c r="F44" s="76"/>
      <c r="G44" s="76"/>
      <c r="H44" s="236">
        <f>IF(H43&gt;=56,56,H43)</f>
        <v>0</v>
      </c>
      <c r="I44" s="237"/>
      <c r="J44" s="231">
        <f>SUM(単位計算!L31:L32)+単位計算!L34</f>
        <v>0</v>
      </c>
      <c r="K44" s="232">
        <f>IF(J44&gt;29,29,J44)</f>
        <v>0</v>
      </c>
      <c r="L44" s="231"/>
      <c r="M44" s="233"/>
      <c r="N44" s="24"/>
      <c r="O44" s="24"/>
      <c r="P44" s="27"/>
      <c r="Q44" s="24"/>
      <c r="R44" s="24"/>
      <c r="S44" s="25"/>
      <c r="T44" s="24"/>
      <c r="U44" s="26"/>
      <c r="V44" s="24"/>
      <c r="W44" s="24"/>
      <c r="X44" s="28"/>
      <c r="Y44" s="24"/>
      <c r="Z44" s="24"/>
      <c r="AA44" s="24"/>
      <c r="AB44" s="29"/>
    </row>
    <row r="45" spans="2:28" ht="15.75" customHeight="1" x14ac:dyDescent="0.55000000000000004"/>
    <row r="46" spans="2:28" ht="10.5" customHeight="1" x14ac:dyDescent="0.55000000000000004"/>
    <row r="49" ht="18.75" customHeight="1" x14ac:dyDescent="0.55000000000000004"/>
    <row r="52" ht="19.5" customHeight="1" x14ac:dyDescent="0.55000000000000004"/>
    <row r="54" ht="18.75" customHeight="1" x14ac:dyDescent="0.55000000000000004"/>
    <row r="58" ht="18.75" customHeight="1" x14ac:dyDescent="0.55000000000000004"/>
  </sheetData>
  <sheetProtection algorithmName="SHA-512" hashValue="dn0cGkLO8+AeL++pB5Ydw3C35bQti6YeyedlTPRLJqwDCqRpUBTMVEniL1QxkRMFvdEcNy0FqJx4R/TspcdBMQ==" saltValue="li/sStTxyvKKXuQtT8QXPQ==" spinCount="100000" sheet="1" objects="1" scenarios="1"/>
  <mergeCells count="36">
    <mergeCell ref="W27:Z27"/>
    <mergeCell ref="P5:R5"/>
    <mergeCell ref="Y5:AB5"/>
    <mergeCell ref="Z7:AA7"/>
    <mergeCell ref="Z9:AA9"/>
    <mergeCell ref="S5:U5"/>
    <mergeCell ref="V5:X5"/>
    <mergeCell ref="B7:B43"/>
    <mergeCell ref="B3:B5"/>
    <mergeCell ref="C3:AB3"/>
    <mergeCell ref="C4:I4"/>
    <mergeCell ref="J4:O4"/>
    <mergeCell ref="P4:U4"/>
    <mergeCell ref="V4:AB4"/>
    <mergeCell ref="C5:E5"/>
    <mergeCell ref="F5:I5"/>
    <mergeCell ref="J5:L5"/>
    <mergeCell ref="M5:O5"/>
    <mergeCell ref="Z11:AA11"/>
    <mergeCell ref="Q27:V27"/>
    <mergeCell ref="D39:G40"/>
    <mergeCell ref="D41:G42"/>
    <mergeCell ref="H35:I42"/>
    <mergeCell ref="G7:H7"/>
    <mergeCell ref="G9:H9"/>
    <mergeCell ref="G13:H13"/>
    <mergeCell ref="D28:I29"/>
    <mergeCell ref="D30:I32"/>
    <mergeCell ref="Z41:AA41"/>
    <mergeCell ref="D33:I34"/>
    <mergeCell ref="D35:G36"/>
    <mergeCell ref="D37:G38"/>
    <mergeCell ref="Z29:AA29"/>
    <mergeCell ref="Z39:AA39"/>
    <mergeCell ref="Q37:V37"/>
    <mergeCell ref="W37:Z37"/>
  </mergeCells>
  <phoneticPr fontId="1"/>
  <dataValidations count="2">
    <dataValidation type="list" allowBlank="1" showInputMessage="1" showErrorMessage="1" sqref="AA27" xr:uid="{00000000-0002-0000-0300-000000000000}">
      <formula1>"0,2,4,6,8,10"</formula1>
    </dataValidation>
    <dataValidation type="list" allowBlank="1" showInputMessage="1" showErrorMessage="1" sqref="AA37" xr:uid="{00000000-0002-0000-0300-000001000000}">
      <formula1>"0,1,2,3,4,5,6"</formula1>
    </dataValidation>
  </dataValidations>
  <pageMargins left="0.7" right="0.7" top="0.75" bottom="0.75" header="0.3" footer="0.3"/>
  <pageSetup paperSize="9"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6</xdr:col>
                    <xdr:colOff>0</xdr:colOff>
                    <xdr:row>7</xdr:row>
                    <xdr:rowOff>114300</xdr:rowOff>
                  </from>
                  <to>
                    <xdr:col>6</xdr:col>
                    <xdr:colOff>298450</xdr:colOff>
                    <xdr:row>9</xdr:row>
                    <xdr:rowOff>19050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10</xdr:col>
                    <xdr:colOff>0</xdr:colOff>
                    <xdr:row>7</xdr:row>
                    <xdr:rowOff>114300</xdr:rowOff>
                  </from>
                  <to>
                    <xdr:col>10</xdr:col>
                    <xdr:colOff>298450</xdr:colOff>
                    <xdr:row>9</xdr:row>
                    <xdr:rowOff>19050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10</xdr:col>
                    <xdr:colOff>0</xdr:colOff>
                    <xdr:row>9</xdr:row>
                    <xdr:rowOff>114300</xdr:rowOff>
                  </from>
                  <to>
                    <xdr:col>10</xdr:col>
                    <xdr:colOff>298450</xdr:colOff>
                    <xdr:row>11</xdr:row>
                    <xdr:rowOff>19050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13</xdr:col>
                    <xdr:colOff>12700</xdr:colOff>
                    <xdr:row>9</xdr:row>
                    <xdr:rowOff>114300</xdr:rowOff>
                  </from>
                  <to>
                    <xdr:col>13</xdr:col>
                    <xdr:colOff>304800</xdr:colOff>
                    <xdr:row>11</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6</xdr:col>
                    <xdr:colOff>0</xdr:colOff>
                    <xdr:row>11</xdr:row>
                    <xdr:rowOff>114300</xdr:rowOff>
                  </from>
                  <to>
                    <xdr:col>6</xdr:col>
                    <xdr:colOff>298450</xdr:colOff>
                    <xdr:row>13</xdr:row>
                    <xdr:rowOff>19050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10</xdr:col>
                    <xdr:colOff>0</xdr:colOff>
                    <xdr:row>11</xdr:row>
                    <xdr:rowOff>114300</xdr:rowOff>
                  </from>
                  <to>
                    <xdr:col>10</xdr:col>
                    <xdr:colOff>298450</xdr:colOff>
                    <xdr:row>13</xdr:row>
                    <xdr:rowOff>19050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13</xdr:col>
                    <xdr:colOff>12700</xdr:colOff>
                    <xdr:row>11</xdr:row>
                    <xdr:rowOff>114300</xdr:rowOff>
                  </from>
                  <to>
                    <xdr:col>13</xdr:col>
                    <xdr:colOff>304800</xdr:colOff>
                    <xdr:row>13</xdr:row>
                    <xdr:rowOff>19050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13</xdr:col>
                    <xdr:colOff>12700</xdr:colOff>
                    <xdr:row>13</xdr:row>
                    <xdr:rowOff>114300</xdr:rowOff>
                  </from>
                  <to>
                    <xdr:col>13</xdr:col>
                    <xdr:colOff>304800</xdr:colOff>
                    <xdr:row>15</xdr:row>
                    <xdr:rowOff>19050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127000</xdr:colOff>
                    <xdr:row>15</xdr:row>
                    <xdr:rowOff>107950</xdr:rowOff>
                  </from>
                  <to>
                    <xdr:col>13</xdr:col>
                    <xdr:colOff>285750</xdr:colOff>
                    <xdr:row>17</xdr:row>
                    <xdr:rowOff>12700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9</xdr:col>
                    <xdr:colOff>107950</xdr:colOff>
                    <xdr:row>15</xdr:row>
                    <xdr:rowOff>114300</xdr:rowOff>
                  </from>
                  <to>
                    <xdr:col>10</xdr:col>
                    <xdr:colOff>266700</xdr:colOff>
                    <xdr:row>17</xdr:row>
                    <xdr:rowOff>19050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12</xdr:col>
                    <xdr:colOff>107950</xdr:colOff>
                    <xdr:row>17</xdr:row>
                    <xdr:rowOff>114300</xdr:rowOff>
                  </from>
                  <to>
                    <xdr:col>13</xdr:col>
                    <xdr:colOff>266700</xdr:colOff>
                    <xdr:row>19</xdr:row>
                    <xdr:rowOff>19050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16</xdr:col>
                    <xdr:colOff>12700</xdr:colOff>
                    <xdr:row>5</xdr:row>
                    <xdr:rowOff>114300</xdr:rowOff>
                  </from>
                  <to>
                    <xdr:col>16</xdr:col>
                    <xdr:colOff>304800</xdr:colOff>
                    <xdr:row>7</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16</xdr:col>
                    <xdr:colOff>12700</xdr:colOff>
                    <xdr:row>7</xdr:row>
                    <xdr:rowOff>114300</xdr:rowOff>
                  </from>
                  <to>
                    <xdr:col>16</xdr:col>
                    <xdr:colOff>304800</xdr:colOff>
                    <xdr:row>9</xdr:row>
                    <xdr:rowOff>19050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16</xdr:col>
                    <xdr:colOff>12700</xdr:colOff>
                    <xdr:row>9</xdr:row>
                    <xdr:rowOff>114300</xdr:rowOff>
                  </from>
                  <to>
                    <xdr:col>16</xdr:col>
                    <xdr:colOff>304800</xdr:colOff>
                    <xdr:row>11</xdr:row>
                    <xdr:rowOff>19050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16</xdr:col>
                    <xdr:colOff>12700</xdr:colOff>
                    <xdr:row>11</xdr:row>
                    <xdr:rowOff>114300</xdr:rowOff>
                  </from>
                  <to>
                    <xdr:col>16</xdr:col>
                    <xdr:colOff>304800</xdr:colOff>
                    <xdr:row>13</xdr:row>
                    <xdr:rowOff>19050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16</xdr:col>
                    <xdr:colOff>12700</xdr:colOff>
                    <xdr:row>13</xdr:row>
                    <xdr:rowOff>114300</xdr:rowOff>
                  </from>
                  <to>
                    <xdr:col>16</xdr:col>
                    <xdr:colOff>304800</xdr:colOff>
                    <xdr:row>15</xdr:row>
                    <xdr:rowOff>19050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16</xdr:col>
                    <xdr:colOff>12700</xdr:colOff>
                    <xdr:row>15</xdr:row>
                    <xdr:rowOff>114300</xdr:rowOff>
                  </from>
                  <to>
                    <xdr:col>16</xdr:col>
                    <xdr:colOff>304800</xdr:colOff>
                    <xdr:row>17</xdr:row>
                    <xdr:rowOff>19050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16</xdr:col>
                    <xdr:colOff>12700</xdr:colOff>
                    <xdr:row>17</xdr:row>
                    <xdr:rowOff>114300</xdr:rowOff>
                  </from>
                  <to>
                    <xdr:col>16</xdr:col>
                    <xdr:colOff>304800</xdr:colOff>
                    <xdr:row>19</xdr:row>
                    <xdr:rowOff>19050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16</xdr:col>
                    <xdr:colOff>12700</xdr:colOff>
                    <xdr:row>19</xdr:row>
                    <xdr:rowOff>114300</xdr:rowOff>
                  </from>
                  <to>
                    <xdr:col>16</xdr:col>
                    <xdr:colOff>304800</xdr:colOff>
                    <xdr:row>21</xdr:row>
                    <xdr:rowOff>19050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16</xdr:col>
                    <xdr:colOff>12700</xdr:colOff>
                    <xdr:row>21</xdr:row>
                    <xdr:rowOff>114300</xdr:rowOff>
                  </from>
                  <to>
                    <xdr:col>16</xdr:col>
                    <xdr:colOff>304800</xdr:colOff>
                    <xdr:row>23</xdr:row>
                    <xdr:rowOff>19050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16</xdr:col>
                    <xdr:colOff>12700</xdr:colOff>
                    <xdr:row>23</xdr:row>
                    <xdr:rowOff>114300</xdr:rowOff>
                  </from>
                  <to>
                    <xdr:col>16</xdr:col>
                    <xdr:colOff>304800</xdr:colOff>
                    <xdr:row>25</xdr:row>
                    <xdr:rowOff>19050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19</xdr:col>
                    <xdr:colOff>12700</xdr:colOff>
                    <xdr:row>5</xdr:row>
                    <xdr:rowOff>114300</xdr:rowOff>
                  </from>
                  <to>
                    <xdr:col>19</xdr:col>
                    <xdr:colOff>304800</xdr:colOff>
                    <xdr:row>7</xdr:row>
                    <xdr:rowOff>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19</xdr:col>
                    <xdr:colOff>12700</xdr:colOff>
                    <xdr:row>7</xdr:row>
                    <xdr:rowOff>114300</xdr:rowOff>
                  </from>
                  <to>
                    <xdr:col>19</xdr:col>
                    <xdr:colOff>304800</xdr:colOff>
                    <xdr:row>9</xdr:row>
                    <xdr:rowOff>19050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19</xdr:col>
                    <xdr:colOff>12700</xdr:colOff>
                    <xdr:row>9</xdr:row>
                    <xdr:rowOff>114300</xdr:rowOff>
                  </from>
                  <to>
                    <xdr:col>19</xdr:col>
                    <xdr:colOff>304800</xdr:colOff>
                    <xdr:row>11</xdr:row>
                    <xdr:rowOff>19050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19</xdr:col>
                    <xdr:colOff>12700</xdr:colOff>
                    <xdr:row>11</xdr:row>
                    <xdr:rowOff>114300</xdr:rowOff>
                  </from>
                  <to>
                    <xdr:col>19</xdr:col>
                    <xdr:colOff>304800</xdr:colOff>
                    <xdr:row>13</xdr:row>
                    <xdr:rowOff>19050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19</xdr:col>
                    <xdr:colOff>12700</xdr:colOff>
                    <xdr:row>13</xdr:row>
                    <xdr:rowOff>114300</xdr:rowOff>
                  </from>
                  <to>
                    <xdr:col>19</xdr:col>
                    <xdr:colOff>304800</xdr:colOff>
                    <xdr:row>15</xdr:row>
                    <xdr:rowOff>19050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19</xdr:col>
                    <xdr:colOff>12700</xdr:colOff>
                    <xdr:row>15</xdr:row>
                    <xdr:rowOff>114300</xdr:rowOff>
                  </from>
                  <to>
                    <xdr:col>19</xdr:col>
                    <xdr:colOff>304800</xdr:colOff>
                    <xdr:row>17</xdr:row>
                    <xdr:rowOff>19050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19</xdr:col>
                    <xdr:colOff>12700</xdr:colOff>
                    <xdr:row>17</xdr:row>
                    <xdr:rowOff>114300</xdr:rowOff>
                  </from>
                  <to>
                    <xdr:col>19</xdr:col>
                    <xdr:colOff>304800</xdr:colOff>
                    <xdr:row>19</xdr:row>
                    <xdr:rowOff>19050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19</xdr:col>
                    <xdr:colOff>12700</xdr:colOff>
                    <xdr:row>19</xdr:row>
                    <xdr:rowOff>114300</xdr:rowOff>
                  </from>
                  <to>
                    <xdr:col>19</xdr:col>
                    <xdr:colOff>304800</xdr:colOff>
                    <xdr:row>21</xdr:row>
                    <xdr:rowOff>19050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19</xdr:col>
                    <xdr:colOff>12700</xdr:colOff>
                    <xdr:row>23</xdr:row>
                    <xdr:rowOff>114300</xdr:rowOff>
                  </from>
                  <to>
                    <xdr:col>19</xdr:col>
                    <xdr:colOff>304800</xdr:colOff>
                    <xdr:row>25</xdr:row>
                    <xdr:rowOff>19050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19</xdr:col>
                    <xdr:colOff>12700</xdr:colOff>
                    <xdr:row>29</xdr:row>
                    <xdr:rowOff>114300</xdr:rowOff>
                  </from>
                  <to>
                    <xdr:col>19</xdr:col>
                    <xdr:colOff>304800</xdr:colOff>
                    <xdr:row>31</xdr:row>
                    <xdr:rowOff>19050</xdr:rowOff>
                  </to>
                </anchor>
              </controlPr>
            </control>
          </mc:Choice>
        </mc:AlternateContent>
        <mc:AlternateContent xmlns:mc="http://schemas.openxmlformats.org/markup-compatibility/2006">
          <mc:Choice Requires="x14">
            <control shapeId="3104" r:id="rId35" name="Check Box 32">
              <controlPr locked="0" defaultSize="0" autoFill="0" autoLine="0" autoPict="0">
                <anchor moveWithCells="1">
                  <from>
                    <xdr:col>19</xdr:col>
                    <xdr:colOff>12700</xdr:colOff>
                    <xdr:row>21</xdr:row>
                    <xdr:rowOff>114300</xdr:rowOff>
                  </from>
                  <to>
                    <xdr:col>19</xdr:col>
                    <xdr:colOff>304800</xdr:colOff>
                    <xdr:row>23</xdr:row>
                    <xdr:rowOff>19050</xdr:rowOff>
                  </to>
                </anchor>
              </controlPr>
            </control>
          </mc:Choice>
        </mc:AlternateContent>
        <mc:AlternateContent xmlns:mc="http://schemas.openxmlformats.org/markup-compatibility/2006">
          <mc:Choice Requires="x14">
            <control shapeId="3105" r:id="rId36" name="Check Box 33">
              <controlPr locked="0" defaultSize="0" autoFill="0" autoLine="0" autoPict="0">
                <anchor moveWithCells="1">
                  <from>
                    <xdr:col>22</xdr:col>
                    <xdr:colOff>12700</xdr:colOff>
                    <xdr:row>17</xdr:row>
                    <xdr:rowOff>114300</xdr:rowOff>
                  </from>
                  <to>
                    <xdr:col>22</xdr:col>
                    <xdr:colOff>304800</xdr:colOff>
                    <xdr:row>19</xdr:row>
                    <xdr:rowOff>19050</xdr:rowOff>
                  </to>
                </anchor>
              </controlPr>
            </control>
          </mc:Choice>
        </mc:AlternateContent>
        <mc:AlternateContent xmlns:mc="http://schemas.openxmlformats.org/markup-compatibility/2006">
          <mc:Choice Requires="x14">
            <control shapeId="3107" r:id="rId37" name="Check Box 35">
              <controlPr locked="0" defaultSize="0" autoFill="0" autoLine="0" autoPict="0">
                <anchor moveWithCells="1">
                  <from>
                    <xdr:col>22</xdr:col>
                    <xdr:colOff>12700</xdr:colOff>
                    <xdr:row>19</xdr:row>
                    <xdr:rowOff>114300</xdr:rowOff>
                  </from>
                  <to>
                    <xdr:col>22</xdr:col>
                    <xdr:colOff>304800</xdr:colOff>
                    <xdr:row>21</xdr:row>
                    <xdr:rowOff>19050</xdr:rowOff>
                  </to>
                </anchor>
              </controlPr>
            </control>
          </mc:Choice>
        </mc:AlternateContent>
        <mc:AlternateContent xmlns:mc="http://schemas.openxmlformats.org/markup-compatibility/2006">
          <mc:Choice Requires="x14">
            <control shapeId="3108" r:id="rId38" name="Check Box 36">
              <controlPr locked="0" defaultSize="0" autoFill="0" autoLine="0" autoPict="0">
                <anchor moveWithCells="1">
                  <from>
                    <xdr:col>21</xdr:col>
                    <xdr:colOff>114300</xdr:colOff>
                    <xdr:row>13</xdr:row>
                    <xdr:rowOff>114300</xdr:rowOff>
                  </from>
                  <to>
                    <xdr:col>22</xdr:col>
                    <xdr:colOff>266700</xdr:colOff>
                    <xdr:row>15</xdr:row>
                    <xdr:rowOff>19050</xdr:rowOff>
                  </to>
                </anchor>
              </controlPr>
            </control>
          </mc:Choice>
        </mc:AlternateContent>
        <mc:AlternateContent xmlns:mc="http://schemas.openxmlformats.org/markup-compatibility/2006">
          <mc:Choice Requires="x14">
            <control shapeId="3109" r:id="rId39" name="Check Box 37">
              <controlPr locked="0" defaultSize="0" autoFill="0" autoLine="0" autoPict="0">
                <anchor moveWithCells="1">
                  <from>
                    <xdr:col>22</xdr:col>
                    <xdr:colOff>12700</xdr:colOff>
                    <xdr:row>15</xdr:row>
                    <xdr:rowOff>114300</xdr:rowOff>
                  </from>
                  <to>
                    <xdr:col>22</xdr:col>
                    <xdr:colOff>304800</xdr:colOff>
                    <xdr:row>17</xdr:row>
                    <xdr:rowOff>19050</xdr:rowOff>
                  </to>
                </anchor>
              </controlPr>
            </control>
          </mc:Choice>
        </mc:AlternateContent>
        <mc:AlternateContent xmlns:mc="http://schemas.openxmlformats.org/markup-compatibility/2006">
          <mc:Choice Requires="x14">
            <control shapeId="3110" r:id="rId40" name="Check Box 38">
              <controlPr locked="0" defaultSize="0" autoFill="0" autoLine="0" autoPict="0">
                <anchor moveWithCells="1">
                  <from>
                    <xdr:col>22</xdr:col>
                    <xdr:colOff>12700</xdr:colOff>
                    <xdr:row>21</xdr:row>
                    <xdr:rowOff>114300</xdr:rowOff>
                  </from>
                  <to>
                    <xdr:col>22</xdr:col>
                    <xdr:colOff>304800</xdr:colOff>
                    <xdr:row>23</xdr:row>
                    <xdr:rowOff>19050</xdr:rowOff>
                  </to>
                </anchor>
              </controlPr>
            </control>
          </mc:Choice>
        </mc:AlternateContent>
        <mc:AlternateContent xmlns:mc="http://schemas.openxmlformats.org/markup-compatibility/2006">
          <mc:Choice Requires="x14">
            <control shapeId="3112" r:id="rId41" name="チェック 40">
              <controlPr locked="0" defaultSize="0" autoFill="0" autoLine="0" autoPict="0">
                <anchor moveWithCells="1">
                  <from>
                    <xdr:col>16</xdr:col>
                    <xdr:colOff>12700</xdr:colOff>
                    <xdr:row>29</xdr:row>
                    <xdr:rowOff>114300</xdr:rowOff>
                  </from>
                  <to>
                    <xdr:col>16</xdr:col>
                    <xdr:colOff>304800</xdr:colOff>
                    <xdr:row>31</xdr:row>
                    <xdr:rowOff>19050</xdr:rowOff>
                  </to>
                </anchor>
              </controlPr>
            </control>
          </mc:Choice>
        </mc:AlternateContent>
        <mc:AlternateContent xmlns:mc="http://schemas.openxmlformats.org/markup-compatibility/2006">
          <mc:Choice Requires="x14">
            <control shapeId="3113" r:id="rId42" name="Check Box 41">
              <controlPr locked="0" defaultSize="0" autoFill="0" autoLine="0" autoPict="0">
                <anchor moveWithCells="1">
                  <from>
                    <xdr:col>16</xdr:col>
                    <xdr:colOff>12700</xdr:colOff>
                    <xdr:row>27</xdr:row>
                    <xdr:rowOff>114300</xdr:rowOff>
                  </from>
                  <to>
                    <xdr:col>16</xdr:col>
                    <xdr:colOff>304800</xdr:colOff>
                    <xdr:row>29</xdr:row>
                    <xdr:rowOff>19050</xdr:rowOff>
                  </to>
                </anchor>
              </controlPr>
            </control>
          </mc:Choice>
        </mc:AlternateContent>
        <mc:AlternateContent xmlns:mc="http://schemas.openxmlformats.org/markup-compatibility/2006">
          <mc:Choice Requires="x14">
            <control shapeId="3114" r:id="rId43" name="Check Box 42">
              <controlPr locked="0" defaultSize="0" autoFill="0" autoLine="0" autoPict="0">
                <anchor moveWithCells="1">
                  <from>
                    <xdr:col>22</xdr:col>
                    <xdr:colOff>12700</xdr:colOff>
                    <xdr:row>29</xdr:row>
                    <xdr:rowOff>114300</xdr:rowOff>
                  </from>
                  <to>
                    <xdr:col>22</xdr:col>
                    <xdr:colOff>304800</xdr:colOff>
                    <xdr:row>31</xdr:row>
                    <xdr:rowOff>19050</xdr:rowOff>
                  </to>
                </anchor>
              </controlPr>
            </control>
          </mc:Choice>
        </mc:AlternateContent>
        <mc:AlternateContent xmlns:mc="http://schemas.openxmlformats.org/markup-compatibility/2006">
          <mc:Choice Requires="x14">
            <control shapeId="3115" r:id="rId44" name="Check Box 43">
              <controlPr locked="0" defaultSize="0" autoFill="0" autoLine="0" autoPict="0">
                <anchor moveWithCells="1">
                  <from>
                    <xdr:col>22</xdr:col>
                    <xdr:colOff>12700</xdr:colOff>
                    <xdr:row>27</xdr:row>
                    <xdr:rowOff>114300</xdr:rowOff>
                  </from>
                  <to>
                    <xdr:col>22</xdr:col>
                    <xdr:colOff>304800</xdr:colOff>
                    <xdr:row>29</xdr:row>
                    <xdr:rowOff>19050</xdr:rowOff>
                  </to>
                </anchor>
              </controlPr>
            </control>
          </mc:Choice>
        </mc:AlternateContent>
        <mc:AlternateContent xmlns:mc="http://schemas.openxmlformats.org/markup-compatibility/2006">
          <mc:Choice Requires="x14">
            <control shapeId="3116" r:id="rId45" name="Check Box 44">
              <controlPr locked="0" defaultSize="0" autoFill="0" autoLine="0" autoPict="0">
                <anchor moveWithCells="1">
                  <from>
                    <xdr:col>21</xdr:col>
                    <xdr:colOff>133350</xdr:colOff>
                    <xdr:row>31</xdr:row>
                    <xdr:rowOff>107950</xdr:rowOff>
                  </from>
                  <to>
                    <xdr:col>22</xdr:col>
                    <xdr:colOff>285750</xdr:colOff>
                    <xdr:row>33</xdr:row>
                    <xdr:rowOff>12700</xdr:rowOff>
                  </to>
                </anchor>
              </controlPr>
            </control>
          </mc:Choice>
        </mc:AlternateContent>
        <mc:AlternateContent xmlns:mc="http://schemas.openxmlformats.org/markup-compatibility/2006">
          <mc:Choice Requires="x14">
            <control shapeId="3117" r:id="rId46" name="Check Box 45">
              <controlPr locked="0" defaultSize="0" autoFill="0" autoLine="0" autoPict="0">
                <anchor moveWithCells="1">
                  <from>
                    <xdr:col>25</xdr:col>
                    <xdr:colOff>12700</xdr:colOff>
                    <xdr:row>27</xdr:row>
                    <xdr:rowOff>114300</xdr:rowOff>
                  </from>
                  <to>
                    <xdr:col>25</xdr:col>
                    <xdr:colOff>304800</xdr:colOff>
                    <xdr:row>29</xdr:row>
                    <xdr:rowOff>19050</xdr:rowOff>
                  </to>
                </anchor>
              </controlPr>
            </control>
          </mc:Choice>
        </mc:AlternateContent>
        <mc:AlternateContent xmlns:mc="http://schemas.openxmlformats.org/markup-compatibility/2006">
          <mc:Choice Requires="x14">
            <control shapeId="3118" r:id="rId47" name="チェック 46">
              <controlPr locked="0" defaultSize="0" autoFill="0" autoLine="0" autoPict="0">
                <anchor moveWithCells="1">
                  <from>
                    <xdr:col>15</xdr:col>
                    <xdr:colOff>127000</xdr:colOff>
                    <xdr:row>37</xdr:row>
                    <xdr:rowOff>107950</xdr:rowOff>
                  </from>
                  <to>
                    <xdr:col>16</xdr:col>
                    <xdr:colOff>260350</xdr:colOff>
                    <xdr:row>39</xdr:row>
                    <xdr:rowOff>12700</xdr:rowOff>
                  </to>
                </anchor>
              </controlPr>
            </control>
          </mc:Choice>
        </mc:AlternateContent>
        <mc:AlternateContent xmlns:mc="http://schemas.openxmlformats.org/markup-compatibility/2006">
          <mc:Choice Requires="x14">
            <control shapeId="3119" r:id="rId48" name="チェック 47">
              <controlPr locked="0" defaultSize="0" autoFill="0" autoLine="0" autoPict="0">
                <anchor moveWithCells="1">
                  <from>
                    <xdr:col>18</xdr:col>
                    <xdr:colOff>127000</xdr:colOff>
                    <xdr:row>37</xdr:row>
                    <xdr:rowOff>114300</xdr:rowOff>
                  </from>
                  <to>
                    <xdr:col>19</xdr:col>
                    <xdr:colOff>247650</xdr:colOff>
                    <xdr:row>39</xdr:row>
                    <xdr:rowOff>31750</xdr:rowOff>
                  </to>
                </anchor>
              </controlPr>
            </control>
          </mc:Choice>
        </mc:AlternateContent>
        <mc:AlternateContent xmlns:mc="http://schemas.openxmlformats.org/markup-compatibility/2006">
          <mc:Choice Requires="x14">
            <control shapeId="3120" r:id="rId49" name="チェック 48">
              <controlPr locked="0" defaultSize="0" autoFill="0" autoLine="0" autoPict="0">
                <anchor moveWithCells="1">
                  <from>
                    <xdr:col>22</xdr:col>
                    <xdr:colOff>12700</xdr:colOff>
                    <xdr:row>37</xdr:row>
                    <xdr:rowOff>107950</xdr:rowOff>
                  </from>
                  <to>
                    <xdr:col>22</xdr:col>
                    <xdr:colOff>279400</xdr:colOff>
                    <xdr:row>39</xdr:row>
                    <xdr:rowOff>19050</xdr:rowOff>
                  </to>
                </anchor>
              </controlPr>
            </control>
          </mc:Choice>
        </mc:AlternateContent>
        <mc:AlternateContent xmlns:mc="http://schemas.openxmlformats.org/markup-compatibility/2006">
          <mc:Choice Requires="x14">
            <control shapeId="3121" r:id="rId50" name="チェック 49">
              <controlPr locked="0" defaultSize="0" autoFill="0" autoLine="0" autoPict="0">
                <anchor moveWithCells="1">
                  <from>
                    <xdr:col>22</xdr:col>
                    <xdr:colOff>12700</xdr:colOff>
                    <xdr:row>39</xdr:row>
                    <xdr:rowOff>107950</xdr:rowOff>
                  </from>
                  <to>
                    <xdr:col>22</xdr:col>
                    <xdr:colOff>279400</xdr:colOff>
                    <xdr:row>41</xdr:row>
                    <xdr:rowOff>19050</xdr:rowOff>
                  </to>
                </anchor>
              </controlPr>
            </control>
          </mc:Choice>
        </mc:AlternateContent>
        <mc:AlternateContent xmlns:mc="http://schemas.openxmlformats.org/markup-compatibility/2006">
          <mc:Choice Requires="x14">
            <control shapeId="3122" r:id="rId51" name="チェック 50">
              <controlPr locked="0" defaultSize="0" autoFill="0" autoLine="0" autoPict="0">
                <anchor moveWithCells="1">
                  <from>
                    <xdr:col>24</xdr:col>
                    <xdr:colOff>107950</xdr:colOff>
                    <xdr:row>37</xdr:row>
                    <xdr:rowOff>107950</xdr:rowOff>
                  </from>
                  <to>
                    <xdr:col>25</xdr:col>
                    <xdr:colOff>241300</xdr:colOff>
                    <xdr:row>39</xdr:row>
                    <xdr:rowOff>19050</xdr:rowOff>
                  </to>
                </anchor>
              </controlPr>
            </control>
          </mc:Choice>
        </mc:AlternateContent>
        <mc:AlternateContent xmlns:mc="http://schemas.openxmlformats.org/markup-compatibility/2006">
          <mc:Choice Requires="x14">
            <control shapeId="3124" r:id="rId52" name="チェック 52">
              <controlPr locked="0" defaultSize="0" autoFill="0" autoLine="0" autoPict="0">
                <anchor moveWithCells="1">
                  <from>
                    <xdr:col>3</xdr:col>
                    <xdr:colOff>12700</xdr:colOff>
                    <xdr:row>5</xdr:row>
                    <xdr:rowOff>114300</xdr:rowOff>
                  </from>
                  <to>
                    <xdr:col>3</xdr:col>
                    <xdr:colOff>304800</xdr:colOff>
                    <xdr:row>7</xdr:row>
                    <xdr:rowOff>12700</xdr:rowOff>
                  </to>
                </anchor>
              </controlPr>
            </control>
          </mc:Choice>
        </mc:AlternateContent>
        <mc:AlternateContent xmlns:mc="http://schemas.openxmlformats.org/markup-compatibility/2006">
          <mc:Choice Requires="x14">
            <control shapeId="3125" r:id="rId53" name="チェック 53">
              <controlPr locked="0" defaultSize="0" autoFill="0" autoLine="0" autoPict="0">
                <anchor moveWithCells="1">
                  <from>
                    <xdr:col>6</xdr:col>
                    <xdr:colOff>12700</xdr:colOff>
                    <xdr:row>5</xdr:row>
                    <xdr:rowOff>114300</xdr:rowOff>
                  </from>
                  <to>
                    <xdr:col>6</xdr:col>
                    <xdr:colOff>304800</xdr:colOff>
                    <xdr:row>7</xdr:row>
                    <xdr:rowOff>12700</xdr:rowOff>
                  </to>
                </anchor>
              </controlPr>
            </control>
          </mc:Choice>
        </mc:AlternateContent>
        <mc:AlternateContent xmlns:mc="http://schemas.openxmlformats.org/markup-compatibility/2006">
          <mc:Choice Requires="x14">
            <control shapeId="3126" r:id="rId54" name="Check Box 54">
              <controlPr locked="0" defaultSize="0" autoFill="0" autoLine="0" autoPict="0">
                <anchor moveWithCells="1">
                  <from>
                    <xdr:col>19</xdr:col>
                    <xdr:colOff>12700</xdr:colOff>
                    <xdr:row>31</xdr:row>
                    <xdr:rowOff>114300</xdr:rowOff>
                  </from>
                  <to>
                    <xdr:col>19</xdr:col>
                    <xdr:colOff>304800</xdr:colOff>
                    <xdr:row>33</xdr:row>
                    <xdr:rowOff>19050</xdr:rowOff>
                  </to>
                </anchor>
              </controlPr>
            </control>
          </mc:Choice>
        </mc:AlternateContent>
        <mc:AlternateContent xmlns:mc="http://schemas.openxmlformats.org/markup-compatibility/2006">
          <mc:Choice Requires="x14">
            <control shapeId="3127" r:id="rId55" name="Check Box 55">
              <controlPr locked="0" defaultSize="0" autoFill="0" autoLine="0" autoPict="0">
                <anchor moveWithCells="1">
                  <from>
                    <xdr:col>19</xdr:col>
                    <xdr:colOff>12700</xdr:colOff>
                    <xdr:row>33</xdr:row>
                    <xdr:rowOff>114300</xdr:rowOff>
                  </from>
                  <to>
                    <xdr:col>19</xdr:col>
                    <xdr:colOff>304800</xdr:colOff>
                    <xdr:row>35</xdr:row>
                    <xdr:rowOff>19050</xdr:rowOff>
                  </to>
                </anchor>
              </controlPr>
            </control>
          </mc:Choice>
        </mc:AlternateContent>
        <mc:AlternateContent xmlns:mc="http://schemas.openxmlformats.org/markup-compatibility/2006">
          <mc:Choice Requires="x14">
            <control shapeId="3128" r:id="rId56" name="Check Box 56">
              <controlPr locked="0" defaultSize="0" autoFill="0" autoLine="0" autoPict="0">
                <anchor moveWithCells="1">
                  <from>
                    <xdr:col>24</xdr:col>
                    <xdr:colOff>127000</xdr:colOff>
                    <xdr:row>39</xdr:row>
                    <xdr:rowOff>107950</xdr:rowOff>
                  </from>
                  <to>
                    <xdr:col>25</xdr:col>
                    <xdr:colOff>260350</xdr:colOff>
                    <xdr:row>41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46"/>
  <sheetViews>
    <sheetView showGridLines="0" zoomScaleNormal="100" workbookViewId="0">
      <selection activeCell="S19" sqref="S19"/>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84"/>
      <c r="D6" s="2"/>
      <c r="E6" s="2"/>
      <c r="F6" s="5"/>
      <c r="G6" s="2"/>
      <c r="H6" s="6"/>
      <c r="I6" s="2"/>
      <c r="J6" s="2"/>
      <c r="K6" s="2"/>
      <c r="L6" s="5"/>
      <c r="M6" s="2"/>
      <c r="N6" s="219"/>
      <c r="O6" s="7"/>
      <c r="P6" s="2"/>
      <c r="Q6" s="2"/>
      <c r="R6" s="5"/>
      <c r="S6" s="2"/>
      <c r="T6" s="6"/>
      <c r="U6" s="2"/>
      <c r="V6" s="2"/>
      <c r="W6" s="8"/>
      <c r="X6" s="2"/>
      <c r="Y6" s="2"/>
      <c r="Z6" s="2"/>
      <c r="AA6" s="3"/>
    </row>
    <row r="7" spans="2:27" ht="16.5" customHeight="1" x14ac:dyDescent="0.55000000000000004">
      <c r="B7" s="482" t="s">
        <v>283</v>
      </c>
      <c r="C7" s="335"/>
      <c r="D7" s="81" t="s">
        <v>248</v>
      </c>
      <c r="E7" s="280" t="b">
        <v>0</v>
      </c>
      <c r="F7" s="282"/>
      <c r="G7" s="281"/>
      <c r="H7" s="283"/>
      <c r="I7" s="281"/>
      <c r="J7" s="80" t="s">
        <v>128</v>
      </c>
      <c r="K7" s="280" t="b">
        <v>0</v>
      </c>
      <c r="L7" s="282"/>
      <c r="M7" s="80" t="s">
        <v>143</v>
      </c>
      <c r="N7" s="280" t="b">
        <v>0</v>
      </c>
      <c r="O7" s="284"/>
      <c r="P7" s="281"/>
      <c r="Q7" s="281"/>
      <c r="R7" s="282"/>
      <c r="S7" s="281"/>
      <c r="T7" s="283"/>
      <c r="U7" s="281"/>
      <c r="V7" s="13" t="s">
        <v>124</v>
      </c>
      <c r="W7" s="302"/>
      <c r="X7" s="303"/>
      <c r="Y7" s="491" t="s">
        <v>160</v>
      </c>
      <c r="Z7" s="492"/>
      <c r="AA7" s="336"/>
    </row>
    <row r="8" spans="2:27" ht="10.5" customHeight="1" x14ac:dyDescent="0.55000000000000004">
      <c r="B8" s="482"/>
      <c r="C8" s="335"/>
      <c r="D8" s="281"/>
      <c r="E8" s="280"/>
      <c r="F8" s="282"/>
      <c r="G8" s="281"/>
      <c r="H8" s="283"/>
      <c r="I8" s="281"/>
      <c r="J8" s="281"/>
      <c r="K8" s="280"/>
      <c r="L8" s="282"/>
      <c r="M8" s="281"/>
      <c r="N8" s="280"/>
      <c r="O8" s="284"/>
      <c r="P8" s="281"/>
      <c r="Q8" s="281"/>
      <c r="R8" s="282"/>
      <c r="S8" s="281"/>
      <c r="T8" s="283"/>
      <c r="U8" s="281"/>
      <c r="V8" s="304"/>
      <c r="W8" s="305"/>
      <c r="X8" s="304"/>
      <c r="Y8" s="304"/>
      <c r="Z8" s="304"/>
      <c r="AA8" s="336"/>
    </row>
    <row r="9" spans="2:27" ht="15.75" customHeight="1" x14ac:dyDescent="0.55000000000000004">
      <c r="B9" s="482"/>
      <c r="C9" s="335"/>
      <c r="D9" s="79" t="s">
        <v>125</v>
      </c>
      <c r="E9" s="280" t="b">
        <v>0</v>
      </c>
      <c r="F9" s="282"/>
      <c r="G9" s="81" t="s">
        <v>247</v>
      </c>
      <c r="H9" s="293" t="b">
        <v>0</v>
      </c>
      <c r="I9" s="281"/>
      <c r="J9" s="81" t="s">
        <v>324</v>
      </c>
      <c r="K9" s="280" t="b">
        <v>0</v>
      </c>
      <c r="L9" s="282"/>
      <c r="M9" s="281"/>
      <c r="N9" s="280"/>
      <c r="O9" s="284"/>
      <c r="P9" s="281"/>
      <c r="Q9" s="281"/>
      <c r="R9" s="282"/>
      <c r="S9" s="281"/>
      <c r="T9" s="283"/>
      <c r="U9" s="281"/>
      <c r="V9" s="301" t="s">
        <v>59</v>
      </c>
      <c r="W9" s="305"/>
      <c r="X9" s="304"/>
      <c r="Y9" s="493" t="s">
        <v>60</v>
      </c>
      <c r="Z9" s="494"/>
      <c r="AA9" s="336"/>
    </row>
    <row r="10" spans="2:27" ht="10.5" customHeight="1" x14ac:dyDescent="0.55000000000000004">
      <c r="B10" s="482"/>
      <c r="C10" s="335"/>
      <c r="D10" s="281"/>
      <c r="E10" s="281"/>
      <c r="F10" s="282"/>
      <c r="G10" s="281"/>
      <c r="H10" s="283"/>
      <c r="I10" s="281"/>
      <c r="J10" s="281"/>
      <c r="K10" s="280"/>
      <c r="L10" s="282"/>
      <c r="M10" s="281"/>
      <c r="N10" s="280"/>
      <c r="O10" s="284"/>
      <c r="P10" s="281"/>
      <c r="Q10" s="281"/>
      <c r="R10" s="282"/>
      <c r="S10" s="281"/>
      <c r="T10" s="283"/>
      <c r="U10" s="281"/>
      <c r="V10" s="304"/>
      <c r="W10" s="305"/>
      <c r="X10" s="304"/>
      <c r="Y10" s="281"/>
      <c r="Z10" s="281"/>
      <c r="AA10" s="336"/>
    </row>
    <row r="11" spans="2:27" ht="15.75" customHeight="1" x14ac:dyDescent="0.55000000000000004">
      <c r="B11" s="482"/>
      <c r="C11" s="335"/>
      <c r="D11" s="281"/>
      <c r="E11" s="281"/>
      <c r="F11" s="282"/>
      <c r="G11" s="281"/>
      <c r="H11" s="283"/>
      <c r="I11" s="281"/>
      <c r="J11" s="80" t="s">
        <v>126</v>
      </c>
      <c r="K11" s="280" t="b">
        <v>0</v>
      </c>
      <c r="L11" s="282"/>
      <c r="M11" s="80" t="s">
        <v>127</v>
      </c>
      <c r="N11" s="280" t="b">
        <v>0</v>
      </c>
      <c r="O11" s="284"/>
      <c r="P11" s="281"/>
      <c r="Q11" s="281"/>
      <c r="R11" s="282"/>
      <c r="S11" s="281"/>
      <c r="T11" s="283"/>
      <c r="U11" s="281"/>
      <c r="V11" s="281"/>
      <c r="W11" s="305"/>
      <c r="X11" s="304"/>
      <c r="Y11" s="281"/>
      <c r="Z11" s="281"/>
      <c r="AA11" s="336"/>
    </row>
    <row r="12" spans="2:27" ht="10.5" customHeight="1" x14ac:dyDescent="0.55000000000000004">
      <c r="B12" s="482"/>
      <c r="C12" s="335"/>
      <c r="D12" s="281"/>
      <c r="E12" s="281"/>
      <c r="F12" s="282"/>
      <c r="G12" s="281"/>
      <c r="H12" s="283"/>
      <c r="I12" s="281"/>
      <c r="J12" s="281"/>
      <c r="K12" s="281"/>
      <c r="L12" s="282"/>
      <c r="M12" s="281"/>
      <c r="N12" s="281"/>
      <c r="O12" s="284"/>
      <c r="P12" s="281"/>
      <c r="Q12" s="281"/>
      <c r="R12" s="282"/>
      <c r="S12" s="281"/>
      <c r="T12" s="283"/>
      <c r="U12" s="281"/>
      <c r="V12" s="281"/>
      <c r="W12" s="310"/>
      <c r="X12" s="281"/>
      <c r="Y12" s="281"/>
      <c r="Z12" s="281"/>
      <c r="AA12" s="336"/>
    </row>
    <row r="13" spans="2:27" ht="15.75" customHeight="1" x14ac:dyDescent="0.55000000000000004">
      <c r="B13" s="482"/>
      <c r="C13" s="335"/>
      <c r="D13" s="281"/>
      <c r="E13" s="281"/>
      <c r="F13" s="282"/>
      <c r="G13" s="281"/>
      <c r="H13" s="283"/>
      <c r="I13" s="281"/>
      <c r="J13" s="281"/>
      <c r="K13" s="281"/>
      <c r="L13" s="282"/>
      <c r="M13" s="281"/>
      <c r="N13" s="281"/>
      <c r="O13" s="284"/>
      <c r="P13" s="74" t="s">
        <v>129</v>
      </c>
      <c r="Q13" s="340" t="b">
        <v>0</v>
      </c>
      <c r="R13" s="338"/>
      <c r="S13" s="74" t="s">
        <v>130</v>
      </c>
      <c r="T13" s="341" t="b">
        <v>0</v>
      </c>
      <c r="U13" s="337"/>
      <c r="V13" s="74" t="s">
        <v>131</v>
      </c>
      <c r="W13" s="290" t="b">
        <v>0</v>
      </c>
      <c r="X13" s="281"/>
      <c r="Y13" s="281"/>
      <c r="Z13" s="281"/>
      <c r="AA13" s="336"/>
    </row>
    <row r="14" spans="2:27" ht="10.5" customHeight="1" x14ac:dyDescent="0.55000000000000004">
      <c r="B14" s="482"/>
      <c r="C14" s="335"/>
      <c r="D14" s="281"/>
      <c r="E14" s="281"/>
      <c r="F14" s="282"/>
      <c r="G14" s="281"/>
      <c r="H14" s="283"/>
      <c r="I14" s="281"/>
      <c r="J14" s="281"/>
      <c r="K14" s="281"/>
      <c r="L14" s="282"/>
      <c r="M14" s="281"/>
      <c r="N14" s="281"/>
      <c r="O14" s="284"/>
      <c r="P14" s="281"/>
      <c r="Q14" s="281"/>
      <c r="R14" s="282"/>
      <c r="S14" s="281"/>
      <c r="T14" s="283"/>
      <c r="U14" s="281"/>
      <c r="V14" s="281"/>
      <c r="W14" s="310"/>
      <c r="X14" s="281"/>
      <c r="Y14" s="281"/>
      <c r="Z14" s="281"/>
      <c r="AA14" s="336"/>
    </row>
    <row r="15" spans="2:27" ht="15.75" customHeight="1" x14ac:dyDescent="0.55000000000000004">
      <c r="B15" s="482"/>
      <c r="C15" s="335"/>
      <c r="D15" s="485" t="s">
        <v>136</v>
      </c>
      <c r="E15" s="486"/>
      <c r="F15" s="486"/>
      <c r="G15" s="486"/>
      <c r="H15" s="486"/>
      <c r="I15" s="486"/>
      <c r="J15" s="486"/>
      <c r="K15" s="486"/>
      <c r="L15" s="486"/>
      <c r="M15" s="486"/>
      <c r="N15" s="486"/>
      <c r="O15" s="486"/>
      <c r="P15" s="486"/>
      <c r="Q15" s="486"/>
      <c r="R15" s="486"/>
      <c r="S15" s="486"/>
      <c r="T15" s="486"/>
      <c r="U15" s="486"/>
      <c r="V15" s="486"/>
      <c r="W15" s="486"/>
      <c r="X15" s="486"/>
      <c r="Y15" s="486"/>
      <c r="Z15" s="487"/>
      <c r="AA15" s="291" t="b">
        <v>0</v>
      </c>
    </row>
    <row r="16" spans="2:27" ht="10.5" customHeight="1" x14ac:dyDescent="0.55000000000000004">
      <c r="B16" s="482"/>
      <c r="C16" s="335"/>
      <c r="D16" s="281"/>
      <c r="E16" s="281"/>
      <c r="F16" s="282"/>
      <c r="G16" s="281"/>
      <c r="H16" s="283"/>
      <c r="I16" s="281"/>
      <c r="J16" s="281"/>
      <c r="K16" s="281"/>
      <c r="L16" s="282"/>
      <c r="M16" s="281"/>
      <c r="N16" s="281"/>
      <c r="O16" s="284"/>
      <c r="P16" s="281"/>
      <c r="Q16" s="281"/>
      <c r="R16" s="282"/>
      <c r="S16" s="281"/>
      <c r="T16" s="283"/>
      <c r="U16" s="281"/>
      <c r="V16" s="281"/>
      <c r="W16" s="281"/>
      <c r="X16" s="281"/>
      <c r="Y16" s="281"/>
      <c r="Z16" s="281"/>
      <c r="AA16" s="291"/>
    </row>
    <row r="17" spans="2:27" ht="15.75" customHeight="1" x14ac:dyDescent="0.55000000000000004">
      <c r="B17" s="482"/>
      <c r="C17" s="335"/>
      <c r="D17" s="281"/>
      <c r="E17" s="281"/>
      <c r="F17" s="282"/>
      <c r="G17" s="281"/>
      <c r="H17" s="283"/>
      <c r="I17" s="281"/>
      <c r="J17" s="281"/>
      <c r="K17" s="281"/>
      <c r="L17" s="282"/>
      <c r="M17" s="281"/>
      <c r="N17" s="281"/>
      <c r="O17" s="284"/>
      <c r="P17" s="281"/>
      <c r="Q17" s="281"/>
      <c r="R17" s="282"/>
      <c r="S17" s="281"/>
      <c r="T17" s="283"/>
      <c r="U17" s="281"/>
      <c r="V17" s="82" t="s">
        <v>132</v>
      </c>
      <c r="W17" s="290" t="b">
        <v>0</v>
      </c>
      <c r="X17" s="281"/>
      <c r="Y17" s="483" t="s">
        <v>133</v>
      </c>
      <c r="Z17" s="484"/>
      <c r="AA17" s="291" t="b">
        <v>0</v>
      </c>
    </row>
    <row r="18" spans="2:27" ht="10.5" customHeight="1" x14ac:dyDescent="0.55000000000000004">
      <c r="B18" s="482"/>
      <c r="C18" s="335"/>
      <c r="D18" s="281"/>
      <c r="E18" s="281"/>
      <c r="F18" s="282"/>
      <c r="G18" s="281"/>
      <c r="H18" s="283"/>
      <c r="I18" s="281"/>
      <c r="J18" s="281"/>
      <c r="K18" s="281"/>
      <c r="L18" s="282"/>
      <c r="M18" s="281"/>
      <c r="N18" s="281"/>
      <c r="O18" s="284"/>
      <c r="P18" s="281"/>
      <c r="Q18" s="281"/>
      <c r="R18" s="282"/>
      <c r="S18" s="281"/>
      <c r="T18" s="283"/>
      <c r="U18" s="281"/>
      <c r="V18" s="281"/>
      <c r="W18" s="290"/>
      <c r="X18" s="281"/>
      <c r="Y18" s="281"/>
      <c r="Z18" s="281"/>
      <c r="AA18" s="291"/>
    </row>
    <row r="19" spans="2:27" ht="15.75" customHeight="1" x14ac:dyDescent="0.55000000000000004">
      <c r="B19" s="482"/>
      <c r="C19" s="335"/>
      <c r="D19" s="281"/>
      <c r="E19" s="281"/>
      <c r="F19" s="282"/>
      <c r="G19" s="281"/>
      <c r="H19" s="283"/>
      <c r="I19" s="281"/>
      <c r="J19" s="281"/>
      <c r="K19" s="281"/>
      <c r="L19" s="282"/>
      <c r="M19" s="281"/>
      <c r="N19" s="281"/>
      <c r="O19" s="284"/>
      <c r="P19" s="281"/>
      <c r="Q19" s="281"/>
      <c r="R19" s="282"/>
      <c r="S19" s="82" t="s">
        <v>343</v>
      </c>
      <c r="T19" s="293" t="b">
        <v>0</v>
      </c>
      <c r="U19" s="281"/>
      <c r="V19" s="82" t="s">
        <v>134</v>
      </c>
      <c r="W19" s="290" t="b">
        <v>0</v>
      </c>
      <c r="X19" s="281"/>
      <c r="Y19" s="483" t="s">
        <v>135</v>
      </c>
      <c r="Z19" s="484"/>
      <c r="AA19" s="291" t="b">
        <v>0</v>
      </c>
    </row>
    <row r="20" spans="2:27" ht="10.5" customHeight="1" x14ac:dyDescent="0.55000000000000004">
      <c r="B20" s="482"/>
      <c r="C20" s="335"/>
      <c r="D20" s="281"/>
      <c r="E20" s="281"/>
      <c r="F20" s="282"/>
      <c r="G20" s="281"/>
      <c r="H20" s="283"/>
      <c r="I20" s="281"/>
      <c r="J20" s="281"/>
      <c r="K20" s="281"/>
      <c r="L20" s="282"/>
      <c r="M20" s="281"/>
      <c r="N20" s="281"/>
      <c r="O20" s="284"/>
      <c r="P20" s="281"/>
      <c r="Q20" s="281"/>
      <c r="R20" s="282"/>
      <c r="S20" s="281"/>
      <c r="T20" s="283"/>
      <c r="U20" s="281"/>
      <c r="V20" s="281"/>
      <c r="W20" s="290"/>
      <c r="X20" s="281"/>
      <c r="Y20" s="281"/>
      <c r="Z20" s="281"/>
      <c r="AA20" s="336"/>
    </row>
    <row r="21" spans="2:27" ht="15.75" customHeight="1" x14ac:dyDescent="0.55000000000000004">
      <c r="B21" s="482"/>
      <c r="C21" s="335"/>
      <c r="D21" s="281"/>
      <c r="E21" s="281"/>
      <c r="F21" s="282"/>
      <c r="G21" s="281"/>
      <c r="H21" s="283"/>
      <c r="I21" s="281"/>
      <c r="J21" s="281"/>
      <c r="K21" s="281"/>
      <c r="L21" s="282"/>
      <c r="M21" s="182" t="s">
        <v>137</v>
      </c>
      <c r="N21" s="280" t="b">
        <v>0</v>
      </c>
      <c r="O21" s="284"/>
      <c r="P21" s="182" t="s">
        <v>138</v>
      </c>
      <c r="Q21" s="280" t="b">
        <v>0</v>
      </c>
      <c r="R21" s="282"/>
      <c r="S21" s="281"/>
      <c r="T21" s="283"/>
      <c r="U21" s="281"/>
      <c r="V21" s="182" t="s">
        <v>139</v>
      </c>
      <c r="W21" s="290" t="b">
        <v>0</v>
      </c>
      <c r="X21" s="281"/>
      <c r="Y21" s="281"/>
      <c r="Z21" s="281"/>
      <c r="AA21" s="336"/>
    </row>
    <row r="22" spans="2:27" ht="10.5" customHeight="1" x14ac:dyDescent="0.55000000000000004">
      <c r="B22" s="482"/>
      <c r="C22" s="335"/>
      <c r="D22" s="281"/>
      <c r="E22" s="281"/>
      <c r="F22" s="282"/>
      <c r="G22" s="281"/>
      <c r="H22" s="283"/>
      <c r="I22" s="281"/>
      <c r="J22" s="281"/>
      <c r="K22" s="281"/>
      <c r="L22" s="282"/>
      <c r="M22" s="281"/>
      <c r="N22" s="281"/>
      <c r="O22" s="284"/>
      <c r="P22" s="281"/>
      <c r="Q22" s="281"/>
      <c r="R22" s="282"/>
      <c r="S22" s="281"/>
      <c r="T22" s="283"/>
      <c r="U22" s="281"/>
      <c r="V22" s="281"/>
      <c r="W22" s="290"/>
      <c r="X22" s="281"/>
      <c r="Y22" s="281"/>
      <c r="Z22" s="281"/>
      <c r="AA22" s="336"/>
    </row>
    <row r="23" spans="2:27" ht="15.75" customHeight="1" x14ac:dyDescent="0.55000000000000004">
      <c r="B23" s="482"/>
      <c r="C23" s="335"/>
      <c r="D23" s="281"/>
      <c r="E23" s="281"/>
      <c r="F23" s="282"/>
      <c r="G23" s="281"/>
      <c r="H23" s="283"/>
      <c r="I23" s="281"/>
      <c r="J23" s="281"/>
      <c r="K23" s="281"/>
      <c r="L23" s="282"/>
      <c r="M23" s="281"/>
      <c r="N23" s="281"/>
      <c r="O23" s="284"/>
      <c r="P23" s="281"/>
      <c r="Q23" s="281"/>
      <c r="R23" s="282"/>
      <c r="S23" s="281"/>
      <c r="T23" s="283"/>
      <c r="U23" s="281"/>
      <c r="V23" s="182" t="s">
        <v>140</v>
      </c>
      <c r="W23" s="290" t="b">
        <v>0</v>
      </c>
      <c r="X23" s="281"/>
      <c r="Y23" s="281"/>
      <c r="Z23" s="281"/>
      <c r="AA23" s="336"/>
    </row>
    <row r="24" spans="2:27" ht="10.5" customHeight="1" x14ac:dyDescent="0.55000000000000004">
      <c r="B24" s="482"/>
      <c r="C24" s="335"/>
      <c r="D24" s="281"/>
      <c r="E24" s="281"/>
      <c r="F24" s="282"/>
      <c r="G24" s="281"/>
      <c r="H24" s="283"/>
      <c r="I24" s="281"/>
      <c r="J24" s="281"/>
      <c r="K24" s="281"/>
      <c r="L24" s="282"/>
      <c r="M24" s="281"/>
      <c r="N24" s="281"/>
      <c r="O24" s="284"/>
      <c r="P24" s="281"/>
      <c r="Q24" s="281"/>
      <c r="R24" s="282"/>
      <c r="S24" s="281"/>
      <c r="T24" s="283"/>
      <c r="U24" s="281"/>
      <c r="V24" s="281"/>
      <c r="W24" s="310"/>
      <c r="X24" s="281"/>
      <c r="Y24" s="281"/>
      <c r="Z24" s="281"/>
      <c r="AA24" s="336"/>
    </row>
    <row r="25" spans="2:27" ht="15.75" customHeight="1" x14ac:dyDescent="0.55000000000000004">
      <c r="B25" s="482"/>
      <c r="C25" s="84"/>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482"/>
      <c r="C26" s="84"/>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thickBot="1" x14ac:dyDescent="0.6">
      <c r="B27" s="482"/>
      <c r="C27" s="84"/>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482"/>
      <c r="C28" s="84"/>
      <c r="D28" s="2"/>
      <c r="E28" s="2"/>
      <c r="F28" s="5"/>
      <c r="G28" s="2"/>
      <c r="H28" s="6"/>
      <c r="I28" s="2"/>
      <c r="J28" s="2"/>
      <c r="K28" s="2"/>
      <c r="L28" s="5"/>
      <c r="M28" s="2"/>
      <c r="N28" s="2"/>
      <c r="O28" s="7"/>
      <c r="P28" s="2"/>
      <c r="Q28" s="2"/>
      <c r="R28" s="5"/>
      <c r="S28" s="2"/>
      <c r="T28" s="6"/>
      <c r="U28" s="2"/>
      <c r="V28" s="393" t="s">
        <v>141</v>
      </c>
      <c r="W28" s="394"/>
      <c r="X28" s="394"/>
      <c r="Y28" s="394"/>
      <c r="Z28" s="395"/>
      <c r="AA28" s="3"/>
    </row>
    <row r="29" spans="2:27" ht="15.75" customHeight="1" x14ac:dyDescent="0.55000000000000004">
      <c r="B29" s="482"/>
      <c r="C29" s="84"/>
      <c r="D29" s="2"/>
      <c r="E29" s="2"/>
      <c r="F29" s="5"/>
      <c r="G29" s="2"/>
      <c r="H29" s="6"/>
      <c r="I29" s="2"/>
      <c r="J29" s="2"/>
      <c r="K29" s="2"/>
      <c r="L29" s="5"/>
      <c r="M29" s="2"/>
      <c r="N29" s="2"/>
      <c r="O29" s="7"/>
      <c r="P29" s="2"/>
      <c r="Q29" s="2"/>
      <c r="R29" s="5"/>
      <c r="S29" s="2"/>
      <c r="T29" s="6"/>
      <c r="U29" s="2"/>
      <c r="V29" s="396"/>
      <c r="W29" s="397"/>
      <c r="X29" s="397"/>
      <c r="Y29" s="397"/>
      <c r="Z29" s="398"/>
      <c r="AA29" s="3"/>
    </row>
    <row r="30" spans="2:27" ht="10.5" customHeight="1" x14ac:dyDescent="0.55000000000000004">
      <c r="B30" s="482"/>
      <c r="C30" s="84"/>
      <c r="D30" s="2"/>
      <c r="E30" s="2"/>
      <c r="F30" s="5"/>
      <c r="G30" s="2"/>
      <c r="H30" s="6"/>
      <c r="I30" s="2"/>
      <c r="J30" s="2"/>
      <c r="K30" s="2"/>
      <c r="L30" s="5"/>
      <c r="M30" s="2"/>
      <c r="N30" s="2"/>
      <c r="O30" s="7"/>
      <c r="P30" s="2"/>
      <c r="Q30" s="2"/>
      <c r="R30" s="5"/>
      <c r="S30" s="2"/>
      <c r="T30" s="6"/>
      <c r="U30" s="2"/>
      <c r="V30" s="399" t="s">
        <v>142</v>
      </c>
      <c r="W30" s="400"/>
      <c r="X30" s="400"/>
      <c r="Y30" s="400"/>
      <c r="Z30" s="401"/>
      <c r="AA30" s="3"/>
    </row>
    <row r="31" spans="2:27" ht="15.75" customHeight="1" x14ac:dyDescent="0.55000000000000004">
      <c r="B31" s="482"/>
      <c r="C31" s="84"/>
      <c r="D31" s="2"/>
      <c r="E31" s="2"/>
      <c r="F31" s="5"/>
      <c r="G31" s="2"/>
      <c r="H31" s="6"/>
      <c r="I31" s="2"/>
      <c r="J31" s="2"/>
      <c r="K31" s="2"/>
      <c r="L31" s="5"/>
      <c r="M31" s="2"/>
      <c r="N31" s="2"/>
      <c r="O31" s="7"/>
      <c r="P31" s="2"/>
      <c r="Q31" s="2"/>
      <c r="R31" s="5"/>
      <c r="S31" s="2"/>
      <c r="T31" s="6"/>
      <c r="U31" s="2"/>
      <c r="V31" s="402"/>
      <c r="W31" s="403"/>
      <c r="X31" s="403"/>
      <c r="Y31" s="403"/>
      <c r="Z31" s="404"/>
      <c r="AA31" s="3"/>
    </row>
    <row r="32" spans="2:27" ht="10.5" customHeight="1" thickBot="1" x14ac:dyDescent="0.6">
      <c r="B32" s="482"/>
      <c r="C32" s="84"/>
      <c r="D32" s="2"/>
      <c r="E32" s="2"/>
      <c r="F32" s="5"/>
      <c r="G32" s="2"/>
      <c r="H32" s="6"/>
      <c r="I32" s="2"/>
      <c r="J32" s="2"/>
      <c r="K32" s="2"/>
      <c r="L32" s="5"/>
      <c r="M32" s="2"/>
      <c r="N32" s="2"/>
      <c r="O32" s="7"/>
      <c r="P32" s="2"/>
      <c r="Q32" s="2"/>
      <c r="R32" s="5"/>
      <c r="S32" s="2"/>
      <c r="T32" s="6"/>
      <c r="U32" s="2"/>
      <c r="V32" s="405"/>
      <c r="W32" s="406"/>
      <c r="X32" s="406"/>
      <c r="Y32" s="406"/>
      <c r="Z32" s="407"/>
      <c r="AA32" s="3"/>
    </row>
    <row r="33" spans="2:27" ht="15.75" customHeight="1" thickTop="1" x14ac:dyDescent="0.55000000000000004">
      <c r="B33" s="482"/>
      <c r="C33" s="84"/>
      <c r="D33" s="2"/>
      <c r="E33" s="2"/>
      <c r="F33" s="5"/>
      <c r="G33" s="2"/>
      <c r="H33" s="6"/>
      <c r="I33" s="2"/>
      <c r="J33" s="2"/>
      <c r="K33" s="2"/>
      <c r="L33" s="5"/>
      <c r="M33" s="2"/>
      <c r="N33" s="2"/>
      <c r="O33" s="7"/>
      <c r="P33" s="2"/>
      <c r="Q33" s="2"/>
      <c r="R33" s="5"/>
      <c r="S33" s="2"/>
      <c r="T33" s="6"/>
      <c r="U33" s="2"/>
      <c r="V33" s="408" t="s">
        <v>18</v>
      </c>
      <c r="W33" s="409"/>
      <c r="X33" s="409"/>
      <c r="Y33" s="409"/>
      <c r="Z33" s="410"/>
      <c r="AA33" s="3"/>
    </row>
    <row r="34" spans="2:27" ht="10.5" customHeight="1" x14ac:dyDescent="0.55000000000000004">
      <c r="B34" s="482"/>
      <c r="C34" s="84"/>
      <c r="D34" s="2"/>
      <c r="E34" s="2"/>
      <c r="F34" s="5"/>
      <c r="G34" s="2"/>
      <c r="H34" s="6"/>
      <c r="I34" s="2"/>
      <c r="J34" s="2"/>
      <c r="K34" s="2"/>
      <c r="L34" s="5"/>
      <c r="M34" s="2"/>
      <c r="N34" s="2"/>
      <c r="O34" s="7"/>
      <c r="P34" s="2"/>
      <c r="Q34" s="2"/>
      <c r="R34" s="5"/>
      <c r="S34" s="2"/>
      <c r="T34" s="6"/>
      <c r="U34" s="2"/>
      <c r="V34" s="411"/>
      <c r="W34" s="412"/>
      <c r="X34" s="412"/>
      <c r="Y34" s="412"/>
      <c r="Z34" s="413"/>
      <c r="AA34" s="194"/>
    </row>
    <row r="35" spans="2:27" ht="15.75" customHeight="1" x14ac:dyDescent="0.55000000000000004">
      <c r="B35" s="482"/>
      <c r="C35" s="84"/>
      <c r="D35" s="2"/>
      <c r="E35" s="2"/>
      <c r="F35" s="5"/>
      <c r="G35" s="2"/>
      <c r="H35" s="6"/>
      <c r="I35" s="2"/>
      <c r="J35" s="2"/>
      <c r="K35" s="2"/>
      <c r="L35" s="5"/>
      <c r="M35" s="2"/>
      <c r="N35" s="2"/>
      <c r="O35" s="7"/>
      <c r="P35" s="2"/>
      <c r="Q35" s="2"/>
      <c r="R35" s="220"/>
      <c r="S35" s="238" t="s">
        <v>208</v>
      </c>
      <c r="T35" s="6"/>
      <c r="U35" s="2"/>
      <c r="V35" s="504" t="str">
        <f>IF(AA35=2,"","日本語表現法入門が未履修です")</f>
        <v>日本語表現法入門が未履修です</v>
      </c>
      <c r="W35" s="505"/>
      <c r="X35" s="505"/>
      <c r="Y35" s="506"/>
      <c r="Z35" s="488">
        <f>AA43/(30+MIN(AA36,AA38))</f>
        <v>0</v>
      </c>
      <c r="AA35" s="194">
        <f>COUNTIF(E7,TRUE)*2</f>
        <v>0</v>
      </c>
    </row>
    <row r="36" spans="2:27" ht="10.5" customHeight="1" x14ac:dyDescent="0.55000000000000004">
      <c r="B36" s="482"/>
      <c r="C36" s="84"/>
      <c r="D36" s="2"/>
      <c r="E36" s="2"/>
      <c r="F36" s="5"/>
      <c r="G36" s="2"/>
      <c r="H36" s="6"/>
      <c r="I36" s="2"/>
      <c r="J36" s="2"/>
      <c r="K36" s="2"/>
      <c r="L36" s="5"/>
      <c r="M36" s="2"/>
      <c r="N36" s="2"/>
      <c r="O36" s="7"/>
      <c r="P36" s="2"/>
      <c r="Q36" s="2"/>
      <c r="R36" s="220"/>
      <c r="S36" s="238" t="s">
        <v>210</v>
      </c>
      <c r="T36" s="6"/>
      <c r="U36" s="2"/>
      <c r="V36" s="495"/>
      <c r="W36" s="496"/>
      <c r="X36" s="496"/>
      <c r="Y36" s="497"/>
      <c r="Z36" s="489"/>
      <c r="AA36" s="194">
        <f>COUNTIF(K7:N7,TRUE)*2</f>
        <v>0</v>
      </c>
    </row>
    <row r="37" spans="2:27" ht="15.75" customHeight="1" x14ac:dyDescent="0.55000000000000004">
      <c r="B37" s="482"/>
      <c r="C37" s="84"/>
      <c r="D37" s="2"/>
      <c r="E37" s="2"/>
      <c r="F37" s="5"/>
      <c r="G37" s="2"/>
      <c r="H37" s="6"/>
      <c r="I37" s="2"/>
      <c r="J37" s="2"/>
      <c r="K37" s="2"/>
      <c r="L37" s="5"/>
      <c r="M37" s="2"/>
      <c r="N37" s="2"/>
      <c r="O37" s="7"/>
      <c r="P37" s="2"/>
      <c r="Q37" s="2"/>
      <c r="R37" s="220"/>
      <c r="S37" s="238" t="s">
        <v>209</v>
      </c>
      <c r="T37" s="6"/>
      <c r="U37" s="2"/>
      <c r="V37" s="495" t="str">
        <f>IF(OR(AA37+AA36=12,AA37+AA38=12),"","英語・外国語科目が不足しています")</f>
        <v>英語・外国語科目が不足しています</v>
      </c>
      <c r="W37" s="496"/>
      <c r="X37" s="496"/>
      <c r="Y37" s="497"/>
      <c r="Z37" s="489"/>
      <c r="AA37" s="194">
        <f>COUNTIF(E9,TRUE)*4+COUNTIF(H9:N9,TRUE)*2</f>
        <v>0</v>
      </c>
    </row>
    <row r="38" spans="2:27" ht="10.5" customHeight="1" x14ac:dyDescent="0.55000000000000004">
      <c r="B38" s="482"/>
      <c r="C38" s="84"/>
      <c r="D38" s="2"/>
      <c r="E38" s="2"/>
      <c r="F38" s="5"/>
      <c r="G38" s="2"/>
      <c r="H38" s="6"/>
      <c r="I38" s="2"/>
      <c r="J38" s="2"/>
      <c r="K38" s="2"/>
      <c r="L38" s="5"/>
      <c r="M38" s="2"/>
      <c r="N38" s="2"/>
      <c r="O38" s="7"/>
      <c r="P38" s="2"/>
      <c r="Q38" s="2"/>
      <c r="R38" s="220"/>
      <c r="S38" s="238" t="s">
        <v>211</v>
      </c>
      <c r="T38" s="6"/>
      <c r="U38" s="2"/>
      <c r="V38" s="495"/>
      <c r="W38" s="496"/>
      <c r="X38" s="496"/>
      <c r="Y38" s="497"/>
      <c r="Z38" s="489"/>
      <c r="AA38" s="194">
        <f>COUNTIF(K11:N11,TRUE)*2</f>
        <v>0</v>
      </c>
    </row>
    <row r="39" spans="2:27" ht="15.75" customHeight="1" x14ac:dyDescent="0.55000000000000004">
      <c r="B39" s="482"/>
      <c r="C39" s="84"/>
      <c r="D39" s="2"/>
      <c r="E39" s="2"/>
      <c r="F39" s="5"/>
      <c r="G39" s="2"/>
      <c r="H39" s="6"/>
      <c r="I39" s="2"/>
      <c r="J39" s="2"/>
      <c r="K39" s="2"/>
      <c r="L39" s="5"/>
      <c r="M39" s="2"/>
      <c r="N39" s="2"/>
      <c r="O39" s="7"/>
      <c r="P39" s="2"/>
      <c r="Q39" s="2"/>
      <c r="R39" s="220"/>
      <c r="S39" s="238" t="s">
        <v>212</v>
      </c>
      <c r="T39" s="6"/>
      <c r="U39" s="2"/>
      <c r="V39" s="495" t="str">
        <f>IF(AA39=10,"","工学共通必修科目が不足しています")</f>
        <v>工学共通必修科目が不足しています</v>
      </c>
      <c r="W39" s="496"/>
      <c r="X39" s="496"/>
      <c r="Y39" s="497"/>
      <c r="Z39" s="489"/>
      <c r="AA39" s="194">
        <f>COUNTIF(T19,TRUE)*2+COUNTIF(W17:AA17,TRUE)*1+COUNTIF(W19:AA19,TRUE)*3</f>
        <v>0</v>
      </c>
    </row>
    <row r="40" spans="2:27" ht="10.5" customHeight="1" x14ac:dyDescent="0.55000000000000004">
      <c r="B40" s="482"/>
      <c r="C40" s="84"/>
      <c r="D40" s="2"/>
      <c r="E40" s="2"/>
      <c r="F40" s="5"/>
      <c r="G40" s="2"/>
      <c r="H40" s="6"/>
      <c r="I40" s="2"/>
      <c r="J40" s="2"/>
      <c r="K40" s="2"/>
      <c r="L40" s="5"/>
      <c r="M40" s="2"/>
      <c r="N40" s="2"/>
      <c r="O40" s="7"/>
      <c r="P40" s="2"/>
      <c r="Q40" s="2"/>
      <c r="R40" s="220"/>
      <c r="S40" s="238" t="s">
        <v>214</v>
      </c>
      <c r="T40" s="6"/>
      <c r="U40" s="2"/>
      <c r="V40" s="495"/>
      <c r="W40" s="496"/>
      <c r="X40" s="496"/>
      <c r="Y40" s="497"/>
      <c r="Z40" s="489"/>
      <c r="AA40" s="194">
        <f>SUM(AA36:AA38)</f>
        <v>0</v>
      </c>
    </row>
    <row r="41" spans="2:27" ht="15.75" customHeight="1" x14ac:dyDescent="0.55000000000000004">
      <c r="B41" s="482"/>
      <c r="C41" s="84"/>
      <c r="D41" s="2"/>
      <c r="E41" s="2"/>
      <c r="F41" s="5"/>
      <c r="G41" s="2"/>
      <c r="H41" s="6"/>
      <c r="I41" s="2"/>
      <c r="J41" s="2"/>
      <c r="K41" s="2"/>
      <c r="L41" s="5"/>
      <c r="M41" s="2"/>
      <c r="N41" s="2"/>
      <c r="O41" s="7"/>
      <c r="P41" s="2"/>
      <c r="Q41" s="2"/>
      <c r="R41" s="220"/>
      <c r="S41" s="238"/>
      <c r="T41" s="6"/>
      <c r="U41" s="2"/>
      <c r="V41" s="498" t="str">
        <f>IF(AA42=6,"","コース専門必修,必修選択科目が不足しています")</f>
        <v>コース専門必修,必修選択科目が不足しています</v>
      </c>
      <c r="W41" s="499"/>
      <c r="X41" s="499"/>
      <c r="Y41" s="500"/>
      <c r="Z41" s="489"/>
      <c r="AA41" s="194">
        <f>COUNTIF(N21:W23,TRUE)*2</f>
        <v>0</v>
      </c>
    </row>
    <row r="42" spans="2:27" ht="10.5" customHeight="1" thickBot="1" x14ac:dyDescent="0.6">
      <c r="B42" s="482"/>
      <c r="C42" s="84"/>
      <c r="D42" s="2"/>
      <c r="E42" s="2"/>
      <c r="F42" s="5"/>
      <c r="G42" s="2"/>
      <c r="H42" s="6"/>
      <c r="I42" s="2"/>
      <c r="J42" s="2"/>
      <c r="K42" s="2"/>
      <c r="L42" s="5"/>
      <c r="M42" s="2"/>
      <c r="N42" s="2"/>
      <c r="O42" s="7"/>
      <c r="P42" s="2"/>
      <c r="Q42" s="2"/>
      <c r="R42" s="220"/>
      <c r="S42" s="238" t="s">
        <v>213</v>
      </c>
      <c r="T42" s="6"/>
      <c r="U42" s="2"/>
      <c r="V42" s="501"/>
      <c r="W42" s="502"/>
      <c r="X42" s="502"/>
      <c r="Y42" s="503"/>
      <c r="Z42" s="490"/>
      <c r="AA42" s="194">
        <f>IF(AA41&gt;=6,6,AA41)</f>
        <v>0</v>
      </c>
    </row>
    <row r="43" spans="2:27" ht="15.75" customHeight="1" x14ac:dyDescent="0.55000000000000004">
      <c r="B43" s="482"/>
      <c r="C43" s="84"/>
      <c r="D43" s="2"/>
      <c r="E43" s="2"/>
      <c r="F43" s="5"/>
      <c r="G43" s="2"/>
      <c r="H43" s="6"/>
      <c r="I43" s="2"/>
      <c r="J43" s="2"/>
      <c r="K43" s="2"/>
      <c r="L43" s="5"/>
      <c r="M43" s="2"/>
      <c r="N43" s="2"/>
      <c r="O43" s="7"/>
      <c r="P43" s="2"/>
      <c r="Q43" s="2"/>
      <c r="R43" s="220"/>
      <c r="S43" s="219"/>
      <c r="T43" s="6"/>
      <c r="U43" s="2"/>
      <c r="V43" s="2"/>
      <c r="W43" s="8"/>
      <c r="X43" s="2"/>
      <c r="Y43" s="2"/>
      <c r="Z43" s="2"/>
      <c r="AA43" s="194">
        <f>SUM(AA35,AA39,AA40,AA42)</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39"/>
    </row>
    <row r="45" spans="2:27" ht="15.75" customHeight="1" x14ac:dyDescent="0.55000000000000004"/>
    <row r="46" spans="2:27" ht="10.5" customHeight="1" x14ac:dyDescent="0.55000000000000004"/>
  </sheetData>
  <sheetProtection password="C6D0" sheet="1" objects="1" scenarios="1"/>
  <mergeCells count="28">
    <mergeCell ref="D15:Z15"/>
    <mergeCell ref="V28:Z29"/>
    <mergeCell ref="Z35:Z42"/>
    <mergeCell ref="Y7:Z7"/>
    <mergeCell ref="Y9:Z9"/>
    <mergeCell ref="Y17:Z17"/>
    <mergeCell ref="V39:Y40"/>
    <mergeCell ref="V41:Y42"/>
    <mergeCell ref="V37:Y38"/>
    <mergeCell ref="V35:Y36"/>
    <mergeCell ref="V30:Z32"/>
    <mergeCell ref="V33:Z34"/>
    <mergeCell ref="B7:B43"/>
    <mergeCell ref="O5:Q5"/>
    <mergeCell ref="R5:T5"/>
    <mergeCell ref="U5:W5"/>
    <mergeCell ref="X5:AA5"/>
    <mergeCell ref="B3:B5"/>
    <mergeCell ref="C3:AA3"/>
    <mergeCell ref="C4:H4"/>
    <mergeCell ref="I4:N4"/>
    <mergeCell ref="O4:T4"/>
    <mergeCell ref="U4:AA4"/>
    <mergeCell ref="C5:E5"/>
    <mergeCell ref="F5:H5"/>
    <mergeCell ref="I5:K5"/>
    <mergeCell ref="L5:N5"/>
    <mergeCell ref="Y19:Z19"/>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2</xdr:col>
                    <xdr:colOff>127000</xdr:colOff>
                    <xdr:row>5</xdr:row>
                    <xdr:rowOff>107950</xdr:rowOff>
                  </from>
                  <to>
                    <xdr:col>3</xdr:col>
                    <xdr:colOff>184150</xdr:colOff>
                    <xdr:row>7</xdr:row>
                    <xdr:rowOff>12700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3</xdr:col>
                    <xdr:colOff>12700</xdr:colOff>
                    <xdr:row>7</xdr:row>
                    <xdr:rowOff>107950</xdr:rowOff>
                  </from>
                  <to>
                    <xdr:col>3</xdr:col>
                    <xdr:colOff>203200</xdr:colOff>
                    <xdr:row>9</xdr:row>
                    <xdr:rowOff>19050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5</xdr:col>
                    <xdr:colOff>114300</xdr:colOff>
                    <xdr:row>7</xdr:row>
                    <xdr:rowOff>107950</xdr:rowOff>
                  </from>
                  <to>
                    <xdr:col>6</xdr:col>
                    <xdr:colOff>171450</xdr:colOff>
                    <xdr:row>9</xdr:row>
                    <xdr:rowOff>19050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8</xdr:col>
                    <xdr:colOff>114300</xdr:colOff>
                    <xdr:row>7</xdr:row>
                    <xdr:rowOff>107950</xdr:rowOff>
                  </from>
                  <to>
                    <xdr:col>9</xdr:col>
                    <xdr:colOff>184150</xdr:colOff>
                    <xdr:row>9</xdr:row>
                    <xdr:rowOff>19050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9</xdr:col>
                    <xdr:colOff>12700</xdr:colOff>
                    <xdr:row>5</xdr:row>
                    <xdr:rowOff>107950</xdr:rowOff>
                  </from>
                  <to>
                    <xdr:col>9</xdr:col>
                    <xdr:colOff>203200</xdr:colOff>
                    <xdr:row>7</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12</xdr:col>
                    <xdr:colOff>12700</xdr:colOff>
                    <xdr:row>5</xdr:row>
                    <xdr:rowOff>107950</xdr:rowOff>
                  </from>
                  <to>
                    <xdr:col>12</xdr:col>
                    <xdr:colOff>203200</xdr:colOff>
                    <xdr:row>7</xdr:row>
                    <xdr:rowOff>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9</xdr:col>
                    <xdr:colOff>12700</xdr:colOff>
                    <xdr:row>9</xdr:row>
                    <xdr:rowOff>107950</xdr:rowOff>
                  </from>
                  <to>
                    <xdr:col>9</xdr:col>
                    <xdr:colOff>203200</xdr:colOff>
                    <xdr:row>11</xdr:row>
                    <xdr:rowOff>19050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12</xdr:col>
                    <xdr:colOff>12700</xdr:colOff>
                    <xdr:row>9</xdr:row>
                    <xdr:rowOff>107950</xdr:rowOff>
                  </from>
                  <to>
                    <xdr:col>12</xdr:col>
                    <xdr:colOff>203200</xdr:colOff>
                    <xdr:row>11</xdr:row>
                    <xdr:rowOff>19050</xdr:rowOff>
                  </to>
                </anchor>
              </controlPr>
            </control>
          </mc:Choice>
        </mc:AlternateContent>
        <mc:AlternateContent xmlns:mc="http://schemas.openxmlformats.org/markup-compatibility/2006">
          <mc:Choice Requires="x14">
            <control shapeId="5130" r:id="rId12" name="Check Box 10">
              <controlPr locked="0" defaultSize="0" autoFill="0" autoLine="0" autoPict="0">
                <anchor moveWithCells="1">
                  <from>
                    <xdr:col>15</xdr:col>
                    <xdr:colOff>12700</xdr:colOff>
                    <xdr:row>11</xdr:row>
                    <xdr:rowOff>107950</xdr:rowOff>
                  </from>
                  <to>
                    <xdr:col>15</xdr:col>
                    <xdr:colOff>203200</xdr:colOff>
                    <xdr:row>13</xdr:row>
                    <xdr:rowOff>19050</xdr:rowOff>
                  </to>
                </anchor>
              </controlPr>
            </control>
          </mc:Choice>
        </mc:AlternateContent>
        <mc:AlternateContent xmlns:mc="http://schemas.openxmlformats.org/markup-compatibility/2006">
          <mc:Choice Requires="x14">
            <control shapeId="5131" r:id="rId13" name="Check Box 1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5132" r:id="rId14" name="Check Box 1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5133" r:id="rId15" name="Check Box 13">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24</xdr:col>
                    <xdr:colOff>12700</xdr:colOff>
                    <xdr:row>15</xdr:row>
                    <xdr:rowOff>107950</xdr:rowOff>
                  </from>
                  <to>
                    <xdr:col>24</xdr:col>
                    <xdr:colOff>203200</xdr:colOff>
                    <xdr:row>17</xdr:row>
                    <xdr:rowOff>19050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24</xdr:col>
                    <xdr:colOff>12700</xdr:colOff>
                    <xdr:row>17</xdr:row>
                    <xdr:rowOff>107950</xdr:rowOff>
                  </from>
                  <to>
                    <xdr:col>24</xdr:col>
                    <xdr:colOff>203200</xdr:colOff>
                    <xdr:row>19</xdr:row>
                    <xdr:rowOff>19050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10</xdr:col>
                    <xdr:colOff>127000</xdr:colOff>
                    <xdr:row>13</xdr:row>
                    <xdr:rowOff>107950</xdr:rowOff>
                  </from>
                  <to>
                    <xdr:col>12</xdr:col>
                    <xdr:colOff>50800</xdr:colOff>
                    <xdr:row>15</xdr:row>
                    <xdr:rowOff>19050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12</xdr:col>
                    <xdr:colOff>12700</xdr:colOff>
                    <xdr:row>19</xdr:row>
                    <xdr:rowOff>107950</xdr:rowOff>
                  </from>
                  <to>
                    <xdr:col>12</xdr:col>
                    <xdr:colOff>203200</xdr:colOff>
                    <xdr:row>21</xdr:row>
                    <xdr:rowOff>19050</xdr:rowOff>
                  </to>
                </anchor>
              </controlPr>
            </control>
          </mc:Choice>
        </mc:AlternateContent>
        <mc:AlternateContent xmlns:mc="http://schemas.openxmlformats.org/markup-compatibility/2006">
          <mc:Choice Requires="x14">
            <control shapeId="5142" r:id="rId21" name="Check Box 22">
              <controlPr locked="0" defaultSize="0" autoFill="0" autoLine="0" autoPict="0">
                <anchor moveWithCells="1">
                  <from>
                    <xdr:col>15</xdr:col>
                    <xdr:colOff>12700</xdr:colOff>
                    <xdr:row>19</xdr:row>
                    <xdr:rowOff>107950</xdr:rowOff>
                  </from>
                  <to>
                    <xdr:col>15</xdr:col>
                    <xdr:colOff>203200</xdr:colOff>
                    <xdr:row>21</xdr:row>
                    <xdr:rowOff>19050</xdr:rowOff>
                  </to>
                </anchor>
              </controlPr>
            </control>
          </mc:Choice>
        </mc:AlternateContent>
        <mc:AlternateContent xmlns:mc="http://schemas.openxmlformats.org/markup-compatibility/2006">
          <mc:Choice Requires="x14">
            <control shapeId="5143" r:id="rId22" name="Check Box 23">
              <controlPr locked="0" defaultSize="0" autoFill="0" autoLine="0" autoPict="0">
                <anchor moveWithCells="1">
                  <from>
                    <xdr:col>18</xdr:col>
                    <xdr:colOff>12700</xdr:colOff>
                    <xdr:row>17</xdr:row>
                    <xdr:rowOff>107950</xdr:rowOff>
                  </from>
                  <to>
                    <xdr:col>18</xdr:col>
                    <xdr:colOff>203200</xdr:colOff>
                    <xdr:row>19</xdr:row>
                    <xdr:rowOff>19050</xdr:rowOff>
                  </to>
                </anchor>
              </controlPr>
            </control>
          </mc:Choice>
        </mc:AlternateContent>
        <mc:AlternateContent xmlns:mc="http://schemas.openxmlformats.org/markup-compatibility/2006">
          <mc:Choice Requires="x14">
            <control shapeId="5146" r:id="rId23" name="Check Box 26">
              <controlPr locked="0" defaultSize="0" autoFill="0" autoLine="0" autoPict="0">
                <anchor moveWithCells="1">
                  <from>
                    <xdr:col>21</xdr:col>
                    <xdr:colOff>12700</xdr:colOff>
                    <xdr:row>19</xdr:row>
                    <xdr:rowOff>107950</xdr:rowOff>
                  </from>
                  <to>
                    <xdr:col>21</xdr:col>
                    <xdr:colOff>203200</xdr:colOff>
                    <xdr:row>21</xdr:row>
                    <xdr:rowOff>19050</xdr:rowOff>
                  </to>
                </anchor>
              </controlPr>
            </control>
          </mc:Choice>
        </mc:AlternateContent>
        <mc:AlternateContent xmlns:mc="http://schemas.openxmlformats.org/markup-compatibility/2006">
          <mc:Choice Requires="x14">
            <control shapeId="5147" r:id="rId24" name="Check Box 27">
              <controlPr locked="0" defaultSize="0" autoFill="0" autoLine="0" autoPict="0">
                <anchor moveWithCells="1">
                  <from>
                    <xdr:col>21</xdr:col>
                    <xdr:colOff>12700</xdr:colOff>
                    <xdr:row>21</xdr:row>
                    <xdr:rowOff>107950</xdr:rowOff>
                  </from>
                  <to>
                    <xdr:col>21</xdr:col>
                    <xdr:colOff>203200</xdr:colOff>
                    <xdr:row>23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A46"/>
  <sheetViews>
    <sheetView showGridLines="0" zoomScaleNormal="100" workbookViewId="0">
      <selection activeCell="AC16" sqref="AC16"/>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9"/>
      <c r="D6" s="2"/>
      <c r="E6" s="2"/>
      <c r="F6" s="5"/>
      <c r="G6" s="281"/>
      <c r="H6" s="283"/>
      <c r="I6" s="281"/>
      <c r="J6" s="281"/>
      <c r="K6" s="281"/>
      <c r="L6" s="282"/>
      <c r="M6" s="281"/>
      <c r="N6" s="281"/>
      <c r="O6" s="284"/>
      <c r="P6" s="281"/>
      <c r="Q6" s="281"/>
      <c r="R6" s="282"/>
      <c r="S6" s="281"/>
      <c r="T6" s="283"/>
      <c r="U6" s="281"/>
      <c r="V6" s="281"/>
      <c r="W6" s="310"/>
      <c r="X6" s="281"/>
      <c r="Y6" s="281"/>
      <c r="Z6" s="281"/>
      <c r="AA6" s="336"/>
    </row>
    <row r="7" spans="2:27" ht="16.5" customHeight="1" x14ac:dyDescent="0.55000000000000004">
      <c r="B7" s="1"/>
      <c r="C7" s="9"/>
      <c r="D7" s="2"/>
      <c r="E7" s="2"/>
      <c r="F7" s="5"/>
      <c r="G7" s="281"/>
      <c r="H7" s="283"/>
      <c r="I7" s="281"/>
      <c r="J7" s="281"/>
      <c r="K7" s="281"/>
      <c r="L7" s="282"/>
      <c r="M7" s="281"/>
      <c r="N7" s="281"/>
      <c r="O7" s="284"/>
      <c r="P7" s="281"/>
      <c r="Q7" s="281"/>
      <c r="R7" s="282"/>
      <c r="S7" s="281"/>
      <c r="T7" s="283"/>
      <c r="U7" s="281"/>
      <c r="V7" s="301" t="s">
        <v>59</v>
      </c>
      <c r="W7" s="305"/>
      <c r="X7" s="304"/>
      <c r="Y7" s="493" t="s">
        <v>60</v>
      </c>
      <c r="Z7" s="494"/>
      <c r="AA7" s="336"/>
    </row>
    <row r="8" spans="2:27" ht="10.5" customHeight="1" x14ac:dyDescent="0.55000000000000004">
      <c r="B8" s="375" t="s">
        <v>285</v>
      </c>
      <c r="C8" s="9"/>
      <c r="D8" s="2"/>
      <c r="E8" s="2"/>
      <c r="F8" s="5"/>
      <c r="G8" s="281"/>
      <c r="H8" s="283"/>
      <c r="I8" s="281"/>
      <c r="J8" s="281"/>
      <c r="K8" s="281"/>
      <c r="L8" s="282"/>
      <c r="M8" s="281"/>
      <c r="N8" s="281"/>
      <c r="O8" s="284"/>
      <c r="P8" s="281"/>
      <c r="Q8" s="281"/>
      <c r="R8" s="282"/>
      <c r="S8" s="281"/>
      <c r="T8" s="283"/>
      <c r="U8" s="281"/>
      <c r="V8" s="281"/>
      <c r="W8" s="310"/>
      <c r="X8" s="281"/>
      <c r="Y8" s="281"/>
      <c r="Z8" s="281"/>
      <c r="AA8" s="336"/>
    </row>
    <row r="9" spans="2:27" ht="15.75" customHeight="1" x14ac:dyDescent="0.55000000000000004">
      <c r="B9" s="375"/>
      <c r="C9" s="9"/>
      <c r="D9" s="2"/>
      <c r="E9" s="2"/>
      <c r="F9" s="5"/>
      <c r="G9" s="281"/>
      <c r="H9" s="283"/>
      <c r="I9" s="281"/>
      <c r="J9" s="281"/>
      <c r="K9" s="281"/>
      <c r="L9" s="282"/>
      <c r="M9" s="281"/>
      <c r="N9" s="281"/>
      <c r="O9" s="284"/>
      <c r="P9" s="281"/>
      <c r="Q9" s="281"/>
      <c r="R9" s="282"/>
      <c r="S9" s="281"/>
      <c r="T9" s="283"/>
      <c r="U9" s="281"/>
      <c r="V9" s="281"/>
      <c r="W9" s="281"/>
      <c r="X9" s="281"/>
      <c r="Y9" s="281"/>
      <c r="Z9" s="281"/>
      <c r="AA9" s="336"/>
    </row>
    <row r="10" spans="2:27" ht="10.5" customHeight="1" x14ac:dyDescent="0.55000000000000004">
      <c r="B10" s="375"/>
      <c r="C10" s="9"/>
      <c r="D10" s="2"/>
      <c r="E10" s="2"/>
      <c r="F10" s="5"/>
      <c r="G10" s="281"/>
      <c r="H10" s="283"/>
      <c r="I10" s="281"/>
      <c r="J10" s="281"/>
      <c r="K10" s="281"/>
      <c r="L10" s="282"/>
      <c r="M10" s="281"/>
      <c r="N10" s="281"/>
      <c r="O10" s="284"/>
      <c r="P10" s="281"/>
      <c r="Q10" s="281"/>
      <c r="R10" s="282"/>
      <c r="S10" s="281"/>
      <c r="T10" s="283"/>
      <c r="U10" s="281"/>
      <c r="V10" s="281"/>
      <c r="W10" s="310"/>
      <c r="X10" s="281"/>
      <c r="Y10" s="281"/>
      <c r="Z10" s="281"/>
      <c r="AA10" s="336"/>
    </row>
    <row r="11" spans="2:27" ht="15.75" customHeight="1" x14ac:dyDescent="0.55000000000000004">
      <c r="B11" s="375"/>
      <c r="C11" s="9"/>
      <c r="D11" s="2"/>
      <c r="E11" s="2"/>
      <c r="F11" s="5"/>
      <c r="G11" s="281"/>
      <c r="H11" s="283"/>
      <c r="I11" s="281"/>
      <c r="J11" s="281"/>
      <c r="K11" s="281"/>
      <c r="L11" s="282"/>
      <c r="M11" s="281"/>
      <c r="N11" s="281"/>
      <c r="O11" s="284"/>
      <c r="P11" s="82" t="s">
        <v>144</v>
      </c>
      <c r="Q11" s="280" t="b">
        <v>0</v>
      </c>
      <c r="R11" s="282"/>
      <c r="S11" s="281"/>
      <c r="T11" s="283"/>
      <c r="U11" s="281"/>
      <c r="V11" s="82" t="s">
        <v>134</v>
      </c>
      <c r="W11" s="290" t="b">
        <f>'（D)'!W19</f>
        <v>0</v>
      </c>
      <c r="X11" s="281"/>
      <c r="Y11" s="483" t="s">
        <v>135</v>
      </c>
      <c r="Z11" s="484"/>
      <c r="AA11" s="291" t="b">
        <f>'（D)'!AA19</f>
        <v>0</v>
      </c>
    </row>
    <row r="12" spans="2:27" ht="10.5" customHeight="1" x14ac:dyDescent="0.55000000000000004">
      <c r="B12" s="375"/>
      <c r="C12" s="9"/>
      <c r="D12" s="2"/>
      <c r="E12" s="2"/>
      <c r="F12" s="5"/>
      <c r="G12" s="281"/>
      <c r="H12" s="283"/>
      <c r="I12" s="281"/>
      <c r="J12" s="281"/>
      <c r="K12" s="281"/>
      <c r="L12" s="282"/>
      <c r="M12" s="281"/>
      <c r="N12" s="281"/>
      <c r="O12" s="284"/>
      <c r="P12" s="281"/>
      <c r="Q12" s="281"/>
      <c r="R12" s="282"/>
      <c r="S12" s="281"/>
      <c r="T12" s="283"/>
      <c r="U12" s="281"/>
      <c r="V12" s="281"/>
      <c r="W12" s="310"/>
      <c r="X12" s="281"/>
      <c r="Y12" s="281"/>
      <c r="Z12" s="281"/>
      <c r="AA12" s="336"/>
    </row>
    <row r="13" spans="2:27" ht="15.75" customHeight="1" x14ac:dyDescent="0.55000000000000004">
      <c r="B13" s="375"/>
      <c r="C13" s="9"/>
      <c r="D13" s="2"/>
      <c r="E13" s="2"/>
      <c r="F13" s="5"/>
      <c r="G13" s="281"/>
      <c r="H13" s="283"/>
      <c r="I13" s="281"/>
      <c r="J13" s="507" t="s">
        <v>145</v>
      </c>
      <c r="K13" s="508"/>
      <c r="L13" s="508"/>
      <c r="M13" s="508"/>
      <c r="N13" s="508"/>
      <c r="O13" s="508"/>
      <c r="P13" s="508"/>
      <c r="Q13" s="508"/>
      <c r="R13" s="508"/>
      <c r="S13" s="509" t="s">
        <v>146</v>
      </c>
      <c r="T13" s="509"/>
      <c r="U13" s="509"/>
      <c r="V13" s="509"/>
      <c r="W13" s="509"/>
      <c r="X13" s="509"/>
      <c r="Y13" s="510"/>
      <c r="Z13" s="511"/>
      <c r="AA13" s="339"/>
    </row>
    <row r="14" spans="2:27" ht="10.5" customHeight="1" x14ac:dyDescent="0.55000000000000004">
      <c r="B14" s="375"/>
      <c r="C14" s="9"/>
      <c r="D14" s="2"/>
      <c r="E14" s="2"/>
      <c r="F14" s="5"/>
      <c r="G14" s="281"/>
      <c r="H14" s="283"/>
      <c r="I14" s="281"/>
      <c r="J14" s="281"/>
      <c r="K14" s="281"/>
      <c r="L14" s="282"/>
      <c r="M14" s="281"/>
      <c r="N14" s="281"/>
      <c r="O14" s="284"/>
      <c r="P14" s="281"/>
      <c r="Q14" s="281"/>
      <c r="R14" s="282"/>
      <c r="S14" s="281"/>
      <c r="T14" s="283"/>
      <c r="U14" s="281"/>
      <c r="V14" s="281"/>
      <c r="W14" s="310"/>
      <c r="X14" s="281"/>
      <c r="Y14" s="281"/>
      <c r="Z14" s="281"/>
      <c r="AA14" s="339"/>
    </row>
    <row r="15" spans="2:27" ht="15.75" customHeight="1" x14ac:dyDescent="0.55000000000000004">
      <c r="B15" s="375"/>
      <c r="C15" s="9"/>
      <c r="D15" s="2"/>
      <c r="E15" s="2"/>
      <c r="F15" s="5"/>
      <c r="G15" s="281"/>
      <c r="H15" s="283"/>
      <c r="I15" s="281"/>
      <c r="J15" s="281"/>
      <c r="K15" s="281"/>
      <c r="L15" s="282"/>
      <c r="M15" s="281"/>
      <c r="N15" s="281"/>
      <c r="O15" s="284"/>
      <c r="P15" s="507" t="s">
        <v>346</v>
      </c>
      <c r="Q15" s="508"/>
      <c r="R15" s="508"/>
      <c r="S15" s="508"/>
      <c r="T15" s="512" t="s">
        <v>147</v>
      </c>
      <c r="U15" s="513"/>
      <c r="V15" s="513"/>
      <c r="W15" s="513"/>
      <c r="X15" s="513"/>
      <c r="Y15" s="510">
        <v>0</v>
      </c>
      <c r="Z15" s="511"/>
      <c r="AA15" s="339"/>
    </row>
    <row r="16" spans="2:27" ht="10.5" customHeight="1" x14ac:dyDescent="0.55000000000000004">
      <c r="B16" s="375"/>
      <c r="C16" s="9"/>
      <c r="D16" s="2"/>
      <c r="E16" s="2"/>
      <c r="F16" s="5"/>
      <c r="G16" s="281"/>
      <c r="H16" s="283"/>
      <c r="I16" s="281"/>
      <c r="J16" s="281"/>
      <c r="K16" s="281"/>
      <c r="L16" s="282"/>
      <c r="M16" s="281"/>
      <c r="N16" s="281"/>
      <c r="O16" s="284"/>
      <c r="P16" s="281"/>
      <c r="Q16" s="281"/>
      <c r="R16" s="282"/>
      <c r="S16" s="281"/>
      <c r="T16" s="283"/>
      <c r="U16" s="281"/>
      <c r="V16" s="281"/>
      <c r="W16" s="310"/>
      <c r="X16" s="281"/>
      <c r="Y16" s="281"/>
      <c r="Z16" s="281"/>
      <c r="AA16" s="336"/>
    </row>
    <row r="17" spans="2:27" ht="15.75" customHeight="1" x14ac:dyDescent="0.55000000000000004">
      <c r="B17" s="375"/>
      <c r="C17" s="9"/>
      <c r="D17" s="2"/>
      <c r="E17" s="2"/>
      <c r="F17" s="5"/>
      <c r="G17" s="281"/>
      <c r="H17" s="283"/>
      <c r="I17" s="281"/>
      <c r="J17" s="281"/>
      <c r="K17" s="281"/>
      <c r="L17" s="282"/>
      <c r="M17" s="281"/>
      <c r="N17" s="281"/>
      <c r="O17" s="284"/>
      <c r="P17" s="281"/>
      <c r="Q17" s="281"/>
      <c r="R17" s="282"/>
      <c r="S17" s="281"/>
      <c r="T17" s="283"/>
      <c r="U17" s="281"/>
      <c r="V17" s="281"/>
      <c r="W17" s="310"/>
      <c r="X17" s="281"/>
      <c r="Y17" s="281"/>
      <c r="Z17" s="281"/>
      <c r="AA17" s="336"/>
    </row>
    <row r="18" spans="2:27" ht="10.5" customHeight="1" x14ac:dyDescent="0.55000000000000004">
      <c r="B18" s="375"/>
      <c r="C18" s="9"/>
      <c r="D18" s="2"/>
      <c r="E18" s="2"/>
      <c r="F18" s="5"/>
      <c r="G18" s="281"/>
      <c r="H18" s="283"/>
      <c r="I18" s="281"/>
      <c r="J18" s="281"/>
      <c r="K18" s="281"/>
      <c r="L18" s="282"/>
      <c r="M18" s="281"/>
      <c r="N18" s="281"/>
      <c r="O18" s="284"/>
      <c r="P18" s="281"/>
      <c r="Q18" s="281"/>
      <c r="R18" s="282"/>
      <c r="S18" s="281"/>
      <c r="T18" s="283"/>
      <c r="U18" s="281"/>
      <c r="V18" s="281"/>
      <c r="W18" s="310"/>
      <c r="X18" s="281"/>
      <c r="Y18" s="281"/>
      <c r="Z18" s="281"/>
      <c r="AA18" s="336"/>
    </row>
    <row r="19" spans="2:27" ht="15.75" customHeight="1" x14ac:dyDescent="0.55000000000000004">
      <c r="B19" s="375"/>
      <c r="C19" s="9"/>
      <c r="D19" s="2"/>
      <c r="E19" s="2"/>
      <c r="F19" s="5"/>
      <c r="G19" s="281"/>
      <c r="H19" s="283"/>
      <c r="I19" s="281"/>
      <c r="J19" s="281"/>
      <c r="K19" s="281"/>
      <c r="L19" s="282"/>
      <c r="M19" s="281"/>
      <c r="N19" s="281"/>
      <c r="O19" s="284"/>
      <c r="P19" s="281"/>
      <c r="Q19" s="281"/>
      <c r="R19" s="282"/>
      <c r="S19" s="281"/>
      <c r="T19" s="283"/>
      <c r="U19" s="281"/>
      <c r="V19" s="281"/>
      <c r="W19" s="310"/>
      <c r="X19" s="281"/>
      <c r="Y19" s="281"/>
      <c r="Z19" s="281"/>
      <c r="AA19" s="336"/>
    </row>
    <row r="20" spans="2:27" ht="10.5" customHeight="1" x14ac:dyDescent="0.55000000000000004">
      <c r="B20" s="375"/>
      <c r="C20" s="9"/>
      <c r="D20" s="2"/>
      <c r="E20" s="2"/>
      <c r="F20" s="5"/>
      <c r="G20" s="281"/>
      <c r="H20" s="283"/>
      <c r="I20" s="281"/>
      <c r="J20" s="281"/>
      <c r="K20" s="281"/>
      <c r="L20" s="282"/>
      <c r="M20" s="281"/>
      <c r="N20" s="281"/>
      <c r="O20" s="284"/>
      <c r="P20" s="281"/>
      <c r="Q20" s="281"/>
      <c r="R20" s="282"/>
      <c r="S20" s="281"/>
      <c r="T20" s="283"/>
      <c r="U20" s="281"/>
      <c r="V20" s="281"/>
      <c r="W20" s="310"/>
      <c r="X20" s="281"/>
      <c r="Y20" s="281"/>
      <c r="Z20" s="281"/>
      <c r="AA20" s="336"/>
    </row>
    <row r="21" spans="2:27" ht="15.75" customHeight="1" x14ac:dyDescent="0.55000000000000004">
      <c r="B21" s="375"/>
      <c r="C21" s="9"/>
      <c r="D21" s="2"/>
      <c r="E21" s="2"/>
      <c r="F21" s="5"/>
      <c r="G21" s="281"/>
      <c r="H21" s="283"/>
      <c r="I21" s="281"/>
      <c r="J21" s="281"/>
      <c r="K21" s="281"/>
      <c r="L21" s="282"/>
      <c r="M21" s="281"/>
      <c r="N21" s="281"/>
      <c r="O21" s="284"/>
      <c r="P21" s="281"/>
      <c r="Q21" s="281"/>
      <c r="R21" s="282"/>
      <c r="S21" s="281"/>
      <c r="T21" s="283"/>
      <c r="U21" s="281"/>
      <c r="V21" s="281"/>
      <c r="W21" s="310"/>
      <c r="X21" s="281"/>
      <c r="Y21" s="281"/>
      <c r="Z21" s="281"/>
      <c r="AA21" s="336"/>
    </row>
    <row r="22" spans="2:27" ht="10.5" customHeight="1" x14ac:dyDescent="0.55000000000000004">
      <c r="B22" s="375"/>
      <c r="C22" s="9"/>
      <c r="D22" s="2"/>
      <c r="E22" s="2"/>
      <c r="F22" s="5"/>
      <c r="G22" s="2"/>
      <c r="H22" s="6"/>
      <c r="I22" s="2"/>
      <c r="J22" s="2"/>
      <c r="K22" s="2"/>
      <c r="L22" s="5"/>
      <c r="M22" s="2"/>
      <c r="N22" s="2"/>
      <c r="O22" s="7"/>
      <c r="P22" s="2"/>
      <c r="Q22" s="2"/>
      <c r="R22" s="5"/>
      <c r="S22" s="2"/>
      <c r="T22" s="6"/>
      <c r="U22" s="2"/>
      <c r="V22" s="2"/>
      <c r="W22" s="8"/>
      <c r="X22" s="2"/>
      <c r="Y22" s="2"/>
      <c r="Z22" s="2"/>
      <c r="AA22" s="3"/>
    </row>
    <row r="23" spans="2:27" ht="15.75" customHeight="1" x14ac:dyDescent="0.55000000000000004">
      <c r="B23" s="375"/>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75"/>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75"/>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75"/>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x14ac:dyDescent="0.55000000000000004">
      <c r="B31" s="375"/>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2"/>
      <c r="W32" s="8"/>
      <c r="X32" s="2"/>
      <c r="Y32" s="2"/>
      <c r="Z32" s="2"/>
      <c r="AA32" s="3"/>
    </row>
    <row r="33" spans="2:27" ht="15.75" customHeight="1" thickBot="1" x14ac:dyDescent="0.6">
      <c r="B33" s="375"/>
      <c r="C33" s="9"/>
      <c r="D33" s="2"/>
      <c r="E33" s="2"/>
      <c r="F33" s="5"/>
      <c r="G33" s="2"/>
      <c r="H33" s="6"/>
      <c r="I33" s="2"/>
      <c r="J33" s="2"/>
      <c r="K33" s="2"/>
      <c r="L33" s="5"/>
      <c r="M33" s="2"/>
      <c r="N33" s="2"/>
      <c r="O33" s="7"/>
      <c r="P33" s="2"/>
      <c r="Q33" s="2"/>
      <c r="R33" s="5"/>
      <c r="S33" s="2"/>
      <c r="T33" s="6"/>
      <c r="U33" s="2"/>
      <c r="V33" s="2"/>
      <c r="W33" s="8"/>
      <c r="X33" s="2"/>
      <c r="Y33" s="2"/>
      <c r="Z33" s="2"/>
      <c r="AA33" s="3"/>
    </row>
    <row r="34" spans="2:27" ht="10.5" customHeight="1" x14ac:dyDescent="0.55000000000000004">
      <c r="B34" s="375"/>
      <c r="C34" s="9"/>
      <c r="D34" s="2"/>
      <c r="E34" s="2"/>
      <c r="F34" s="5"/>
      <c r="G34" s="2"/>
      <c r="H34" s="6"/>
      <c r="I34" s="2"/>
      <c r="J34" s="2"/>
      <c r="K34" s="2"/>
      <c r="L34" s="5"/>
      <c r="M34" s="2"/>
      <c r="N34" s="2"/>
      <c r="O34" s="7"/>
      <c r="P34" s="2"/>
      <c r="Q34" s="2"/>
      <c r="R34" s="5"/>
      <c r="S34" s="2"/>
      <c r="T34" s="6"/>
      <c r="U34" s="2"/>
      <c r="V34" s="393" t="s">
        <v>17</v>
      </c>
      <c r="W34" s="394"/>
      <c r="X34" s="394"/>
      <c r="Y34" s="394"/>
      <c r="Z34" s="395"/>
      <c r="AA34" s="3"/>
    </row>
    <row r="35" spans="2:27" ht="15.75" customHeight="1" x14ac:dyDescent="0.55000000000000004">
      <c r="B35" s="375"/>
      <c r="C35" s="9"/>
      <c r="D35" s="2"/>
      <c r="E35" s="2"/>
      <c r="F35" s="5"/>
      <c r="G35" s="2"/>
      <c r="H35" s="6"/>
      <c r="I35" s="2"/>
      <c r="J35" s="2"/>
      <c r="K35" s="2"/>
      <c r="L35" s="5"/>
      <c r="M35" s="2"/>
      <c r="N35" s="2"/>
      <c r="O35" s="7"/>
      <c r="P35" s="2"/>
      <c r="Q35" s="2"/>
      <c r="R35" s="5"/>
      <c r="S35" s="2"/>
      <c r="T35" s="6"/>
      <c r="U35" s="2"/>
      <c r="V35" s="396"/>
      <c r="W35" s="397"/>
      <c r="X35" s="397"/>
      <c r="Y35" s="397"/>
      <c r="Z35" s="398"/>
      <c r="AA35" s="3"/>
    </row>
    <row r="36" spans="2:27" ht="10.5" customHeight="1" x14ac:dyDescent="0.55000000000000004">
      <c r="B36" s="375"/>
      <c r="C36" s="9"/>
      <c r="D36" s="2"/>
      <c r="E36" s="2"/>
      <c r="F36" s="5"/>
      <c r="G36" s="2"/>
      <c r="H36" s="6"/>
      <c r="I36" s="2"/>
      <c r="J36" s="2"/>
      <c r="K36" s="2"/>
      <c r="L36" s="5"/>
      <c r="M36" s="2"/>
      <c r="N36" s="2"/>
      <c r="O36" s="7"/>
      <c r="P36" s="2"/>
      <c r="Q36" s="2"/>
      <c r="R36" s="5"/>
      <c r="S36" s="2"/>
      <c r="T36" s="6"/>
      <c r="U36" s="2"/>
      <c r="V36" s="399" t="s">
        <v>19</v>
      </c>
      <c r="W36" s="400"/>
      <c r="X36" s="400"/>
      <c r="Y36" s="400"/>
      <c r="Z36" s="401"/>
      <c r="AA36" s="194"/>
    </row>
    <row r="37" spans="2:27" ht="15.75" customHeight="1" x14ac:dyDescent="0.55000000000000004">
      <c r="B37" s="375"/>
      <c r="C37" s="9"/>
      <c r="D37" s="2"/>
      <c r="E37" s="2"/>
      <c r="F37" s="5"/>
      <c r="G37" s="2"/>
      <c r="H37" s="6"/>
      <c r="I37" s="2"/>
      <c r="J37" s="2"/>
      <c r="K37" s="2"/>
      <c r="L37" s="5"/>
      <c r="M37" s="2"/>
      <c r="N37" s="2"/>
      <c r="O37" s="7"/>
      <c r="P37" s="2"/>
      <c r="Q37" s="2"/>
      <c r="R37" s="5"/>
      <c r="S37" s="2"/>
      <c r="T37" s="6"/>
      <c r="U37" s="2"/>
      <c r="V37" s="402"/>
      <c r="W37" s="403"/>
      <c r="X37" s="403"/>
      <c r="Y37" s="403"/>
      <c r="Z37" s="404"/>
      <c r="AA37" s="194"/>
    </row>
    <row r="38" spans="2:27" ht="10.5" customHeight="1" thickBot="1" x14ac:dyDescent="0.6">
      <c r="B38" s="375"/>
      <c r="C38" s="9"/>
      <c r="D38" s="2"/>
      <c r="E38" s="2"/>
      <c r="F38" s="5"/>
      <c r="G38" s="2"/>
      <c r="H38" s="6"/>
      <c r="I38" s="2"/>
      <c r="J38" s="2"/>
      <c r="K38" s="2"/>
      <c r="L38" s="5"/>
      <c r="M38" s="2"/>
      <c r="N38" s="2"/>
      <c r="O38" s="7"/>
      <c r="P38" s="2"/>
      <c r="Q38" s="2"/>
      <c r="R38" s="5"/>
      <c r="S38" s="2"/>
      <c r="T38" s="6"/>
      <c r="U38" s="2"/>
      <c r="V38" s="405"/>
      <c r="W38" s="406"/>
      <c r="X38" s="406"/>
      <c r="Y38" s="406"/>
      <c r="Z38" s="407"/>
      <c r="AA38" s="194"/>
    </row>
    <row r="39" spans="2:27" ht="15.75" customHeight="1" thickTop="1" x14ac:dyDescent="0.55000000000000004">
      <c r="B39" s="375"/>
      <c r="C39" s="9"/>
      <c r="D39" s="2"/>
      <c r="E39" s="2"/>
      <c r="F39" s="5"/>
      <c r="G39" s="2"/>
      <c r="H39" s="6"/>
      <c r="I39" s="2"/>
      <c r="J39" s="2"/>
      <c r="K39" s="2"/>
      <c r="L39" s="5"/>
      <c r="M39" s="2"/>
      <c r="N39" s="2"/>
      <c r="O39" s="7"/>
      <c r="P39" s="2"/>
      <c r="Q39" s="2"/>
      <c r="R39" s="5"/>
      <c r="S39" s="2"/>
      <c r="T39" s="6"/>
      <c r="U39" s="2"/>
      <c r="V39" s="408" t="s">
        <v>18</v>
      </c>
      <c r="W39" s="409"/>
      <c r="X39" s="409"/>
      <c r="Y39" s="409"/>
      <c r="Z39" s="410"/>
      <c r="AA39" s="194"/>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514"/>
      <c r="W40" s="515"/>
      <c r="X40" s="515"/>
      <c r="Y40" s="515"/>
      <c r="Z40" s="516"/>
      <c r="AA40" s="194"/>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517" t="str">
        <f>IF(AA41=8,"","工学共通必修科目が不足しています")</f>
        <v>工学共通必修科目が不足しています</v>
      </c>
      <c r="W41" s="518"/>
      <c r="X41" s="518"/>
      <c r="Y41" s="518"/>
      <c r="Z41" s="521">
        <f>AA41/8</f>
        <v>0</v>
      </c>
      <c r="AA41" s="194">
        <f>COUNTIF(Q11,TRUE)*2+COUNTIF(W11:AA11,TRUE)*3</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519"/>
      <c r="W42" s="520"/>
      <c r="X42" s="520"/>
      <c r="Y42" s="520"/>
      <c r="Z42" s="490"/>
      <c r="AA42" s="194"/>
    </row>
    <row r="43" spans="2:27" ht="15.75" customHeight="1" x14ac:dyDescent="0.55000000000000004">
      <c r="B43" s="375"/>
      <c r="C43" s="84"/>
      <c r="D43" s="2"/>
      <c r="E43" s="2"/>
      <c r="F43" s="5"/>
      <c r="G43" s="2"/>
      <c r="H43" s="6"/>
      <c r="I43" s="2"/>
      <c r="J43" s="2"/>
      <c r="K43" s="2"/>
      <c r="L43" s="5"/>
      <c r="M43" s="2"/>
      <c r="N43" s="2"/>
      <c r="O43" s="7"/>
      <c r="P43" s="2"/>
      <c r="Q43" s="2"/>
      <c r="R43" s="5"/>
      <c r="S43" s="2"/>
      <c r="T43" s="6"/>
      <c r="U43" s="2"/>
      <c r="V43" s="2"/>
      <c r="W43" s="8"/>
      <c r="X43" s="2"/>
      <c r="Y43" s="2"/>
      <c r="Z43" s="2"/>
      <c r="AA43" s="194"/>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8">
    <mergeCell ref="V39:Z40"/>
    <mergeCell ref="V41:Y42"/>
    <mergeCell ref="Z41:Z42"/>
    <mergeCell ref="B8:B43"/>
    <mergeCell ref="V34:Z35"/>
    <mergeCell ref="V36:Z38"/>
    <mergeCell ref="Y7:Z7"/>
    <mergeCell ref="J13:R13"/>
    <mergeCell ref="S13:X13"/>
    <mergeCell ref="Y13:Z13"/>
    <mergeCell ref="P15:S15"/>
    <mergeCell ref="T15:X15"/>
    <mergeCell ref="Y15:Z15"/>
    <mergeCell ref="Y11:Z11"/>
    <mergeCell ref="O5:Q5"/>
    <mergeCell ref="R5:T5"/>
    <mergeCell ref="U5:W5"/>
    <mergeCell ref="X5:AA5"/>
    <mergeCell ref="B3:B5"/>
    <mergeCell ref="C3:AA3"/>
    <mergeCell ref="C4:H4"/>
    <mergeCell ref="I4:N4"/>
    <mergeCell ref="O4:T4"/>
    <mergeCell ref="U4:AA4"/>
    <mergeCell ref="C5:E5"/>
    <mergeCell ref="F5:H5"/>
    <mergeCell ref="I5:K5"/>
    <mergeCell ref="L5:N5"/>
  </mergeCells>
  <phoneticPr fontId="1"/>
  <dataValidations count="2">
    <dataValidation type="list" allowBlank="1" showInputMessage="1" showErrorMessage="1" sqref="Y13:Z13" xr:uid="{00000000-0002-0000-0500-000000000000}">
      <formula1>"0,1,2,3,4"</formula1>
    </dataValidation>
    <dataValidation type="list" allowBlank="1" showInputMessage="1" showErrorMessage="1" sqref="Y15:Z15" xr:uid="{00000000-0002-0000-0500-000001000000}">
      <formula1>"0,1,2,3"</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locked="0" defaultSize="0" autoFill="0" autoLine="0" autoPict="0">
                <anchor moveWithCells="1">
                  <from>
                    <xdr:col>21</xdr:col>
                    <xdr:colOff>12700</xdr:colOff>
                    <xdr:row>9</xdr:row>
                    <xdr:rowOff>107950</xdr:rowOff>
                  </from>
                  <to>
                    <xdr:col>21</xdr:col>
                    <xdr:colOff>203200</xdr:colOff>
                    <xdr:row>11</xdr:row>
                    <xdr:rowOff>19050</xdr:rowOff>
                  </to>
                </anchor>
              </controlPr>
            </control>
          </mc:Choice>
        </mc:AlternateContent>
        <mc:AlternateContent xmlns:mc="http://schemas.openxmlformats.org/markup-compatibility/2006">
          <mc:Choice Requires="x14">
            <control shapeId="6154" r:id="rId5" name="Check Box 10">
              <controlPr locked="0" defaultSize="0" autoFill="0" autoLine="0" autoPict="0">
                <anchor moveWithCells="1">
                  <from>
                    <xdr:col>24</xdr:col>
                    <xdr:colOff>12700</xdr:colOff>
                    <xdr:row>9</xdr:row>
                    <xdr:rowOff>107950</xdr:rowOff>
                  </from>
                  <to>
                    <xdr:col>24</xdr:col>
                    <xdr:colOff>203200</xdr:colOff>
                    <xdr:row>11</xdr:row>
                    <xdr:rowOff>19050</xdr:rowOff>
                  </to>
                </anchor>
              </controlPr>
            </control>
          </mc:Choice>
        </mc:AlternateContent>
        <mc:AlternateContent xmlns:mc="http://schemas.openxmlformats.org/markup-compatibility/2006">
          <mc:Choice Requires="x14">
            <control shapeId="6155" r:id="rId6" name="Check Box 11">
              <controlPr locked="0" defaultSize="0" autoFill="0" autoLine="0" autoPict="0">
                <anchor moveWithCells="1">
                  <from>
                    <xdr:col>15</xdr:col>
                    <xdr:colOff>12700</xdr:colOff>
                    <xdr:row>9</xdr:row>
                    <xdr:rowOff>107950</xdr:rowOff>
                  </from>
                  <to>
                    <xdr:col>15</xdr:col>
                    <xdr:colOff>203200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46"/>
  <sheetViews>
    <sheetView showGridLines="0" zoomScaleNormal="100" workbookViewId="0">
      <selection activeCell="S27" sqref="S27"/>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75" t="s">
        <v>287</v>
      </c>
      <c r="C7" s="9"/>
      <c r="D7" s="2"/>
      <c r="E7" s="2"/>
      <c r="F7" s="5"/>
      <c r="G7" s="2"/>
      <c r="H7" s="6"/>
      <c r="I7" s="2"/>
      <c r="J7" s="2"/>
      <c r="K7" s="2"/>
      <c r="L7" s="5"/>
      <c r="M7" s="2"/>
      <c r="N7" s="2"/>
      <c r="O7" s="7"/>
      <c r="P7" s="2"/>
      <c r="Q7" s="2"/>
      <c r="R7" s="5"/>
      <c r="S7" s="2"/>
      <c r="T7" s="6"/>
      <c r="U7" s="2"/>
      <c r="V7" s="33" t="s">
        <v>59</v>
      </c>
      <c r="W7" s="38"/>
      <c r="X7" s="37"/>
      <c r="Y7" s="493" t="s">
        <v>60</v>
      </c>
      <c r="Z7" s="494"/>
      <c r="AA7" s="3"/>
    </row>
    <row r="8" spans="2:27" ht="10.5" customHeight="1" x14ac:dyDescent="0.55000000000000004">
      <c r="B8" s="375"/>
      <c r="C8" s="9"/>
      <c r="D8" s="2"/>
      <c r="E8" s="2"/>
      <c r="F8" s="5"/>
      <c r="G8" s="2"/>
      <c r="H8" s="6"/>
      <c r="I8" s="2"/>
      <c r="J8" s="2"/>
      <c r="K8" s="2"/>
      <c r="L8" s="5"/>
      <c r="M8" s="2"/>
      <c r="N8" s="2"/>
      <c r="O8" s="7"/>
      <c r="P8" s="2"/>
      <c r="Q8" s="2"/>
      <c r="R8" s="5"/>
      <c r="S8" s="2"/>
      <c r="T8" s="6"/>
      <c r="U8" s="2"/>
      <c r="V8" s="2"/>
      <c r="W8" s="8"/>
      <c r="X8" s="2"/>
      <c r="Y8" s="2"/>
      <c r="Z8" s="2"/>
      <c r="AA8" s="3"/>
    </row>
    <row r="9" spans="2:27" ht="15.75" customHeight="1" x14ac:dyDescent="0.55000000000000004">
      <c r="B9" s="375"/>
      <c r="C9" s="9"/>
      <c r="D9" s="2"/>
      <c r="E9" s="2"/>
      <c r="F9" s="5"/>
      <c r="G9" s="2"/>
      <c r="H9" s="6"/>
      <c r="I9" s="2"/>
      <c r="J9" s="2"/>
      <c r="K9" s="2"/>
      <c r="L9" s="5"/>
      <c r="M9" s="2"/>
      <c r="N9" s="2"/>
      <c r="O9" s="7"/>
      <c r="P9" s="2"/>
      <c r="Q9" s="2"/>
      <c r="R9" s="5"/>
      <c r="S9" s="2"/>
      <c r="T9" s="6"/>
      <c r="U9" s="2"/>
      <c r="V9" s="85" t="s">
        <v>61</v>
      </c>
      <c r="W9" s="8"/>
      <c r="X9" s="2"/>
      <c r="Y9" s="2"/>
      <c r="Z9" s="2"/>
      <c r="AA9" s="3"/>
    </row>
    <row r="10" spans="2:27" ht="10.5" customHeight="1" x14ac:dyDescent="0.55000000000000004">
      <c r="B10" s="375"/>
      <c r="C10" s="9"/>
      <c r="D10" s="2"/>
      <c r="E10" s="2"/>
      <c r="F10" s="5"/>
      <c r="G10" s="2"/>
      <c r="H10" s="6"/>
      <c r="I10" s="2"/>
      <c r="J10" s="2"/>
      <c r="K10" s="2"/>
      <c r="L10" s="5"/>
      <c r="M10" s="2"/>
      <c r="N10" s="2"/>
      <c r="O10" s="7"/>
      <c r="P10" s="2"/>
      <c r="Q10" s="2"/>
      <c r="R10" s="5"/>
      <c r="S10" s="2"/>
      <c r="T10" s="6"/>
      <c r="U10" s="2"/>
      <c r="V10" s="2"/>
      <c r="W10" s="8"/>
      <c r="X10" s="2"/>
      <c r="Y10" s="2"/>
      <c r="Z10" s="2"/>
      <c r="AA10" s="3"/>
    </row>
    <row r="11" spans="2:27" ht="15.75" customHeight="1" x14ac:dyDescent="0.55000000000000004">
      <c r="B11" s="375"/>
      <c r="C11" s="9"/>
      <c r="D11" s="2"/>
      <c r="E11" s="2"/>
      <c r="F11" s="5"/>
      <c r="G11" s="2"/>
      <c r="H11" s="6"/>
      <c r="I11" s="2"/>
      <c r="J11" s="2"/>
      <c r="K11" s="2"/>
      <c r="L11" s="5"/>
      <c r="M11" s="2"/>
      <c r="N11" s="2"/>
      <c r="O11" s="7"/>
      <c r="P11" s="2"/>
      <c r="Q11" s="2"/>
      <c r="R11" s="5"/>
      <c r="S11" s="2"/>
      <c r="T11" s="6"/>
      <c r="U11" s="2"/>
      <c r="V11" s="2"/>
      <c r="W11" s="8"/>
      <c r="X11" s="2"/>
      <c r="Y11" s="2"/>
      <c r="Z11" s="2"/>
      <c r="AA11" s="3"/>
    </row>
    <row r="12" spans="2:27" ht="10.5" customHeight="1" x14ac:dyDescent="0.55000000000000004">
      <c r="B12" s="375"/>
      <c r="C12" s="9"/>
      <c r="D12" s="2"/>
      <c r="E12" s="2"/>
      <c r="F12" s="5"/>
      <c r="G12" s="2"/>
      <c r="H12" s="6"/>
      <c r="I12" s="2"/>
      <c r="J12" s="2"/>
      <c r="K12" s="2"/>
      <c r="L12" s="5"/>
      <c r="M12" s="2"/>
      <c r="N12" s="2"/>
      <c r="O12" s="7"/>
      <c r="P12" s="2"/>
      <c r="Q12" s="2"/>
      <c r="R12" s="5"/>
      <c r="S12" s="2"/>
      <c r="T12" s="6"/>
      <c r="U12" s="2"/>
      <c r="V12" s="2"/>
      <c r="W12" s="8"/>
      <c r="X12" s="2"/>
      <c r="Y12" s="2"/>
      <c r="Z12" s="2"/>
      <c r="AA12" s="3"/>
    </row>
    <row r="13" spans="2:27" ht="15.75" customHeight="1" x14ac:dyDescent="0.55000000000000004">
      <c r="B13" s="375"/>
      <c r="C13" s="9"/>
      <c r="D13" s="2"/>
      <c r="E13" s="2"/>
      <c r="F13" s="5"/>
      <c r="G13" s="2"/>
      <c r="H13" s="6"/>
      <c r="I13" s="2"/>
      <c r="J13" s="2"/>
      <c r="K13" s="2"/>
      <c r="L13" s="5"/>
      <c r="M13" s="2"/>
      <c r="N13" s="2"/>
      <c r="O13" s="7"/>
      <c r="P13" s="2"/>
      <c r="Q13" s="2"/>
      <c r="R13" s="5"/>
      <c r="S13" s="82" t="s">
        <v>343</v>
      </c>
      <c r="T13" s="293" t="b">
        <f>'（D)'!T19</f>
        <v>0</v>
      </c>
      <c r="U13" s="2"/>
      <c r="V13" s="82" t="s">
        <v>132</v>
      </c>
      <c r="W13" s="290" t="b">
        <f>'（D)'!W17</f>
        <v>0</v>
      </c>
      <c r="X13" s="2"/>
      <c r="Y13" s="483" t="s">
        <v>133</v>
      </c>
      <c r="Z13" s="484"/>
      <c r="AA13" s="291" t="b">
        <f>'（D)'!AA17</f>
        <v>0</v>
      </c>
    </row>
    <row r="14" spans="2:27" ht="10.5" customHeight="1" x14ac:dyDescent="0.55000000000000004">
      <c r="B14" s="375"/>
      <c r="C14" s="9"/>
      <c r="D14" s="2"/>
      <c r="E14" s="2"/>
      <c r="F14" s="5"/>
      <c r="G14" s="2"/>
      <c r="H14" s="6"/>
      <c r="I14" s="2"/>
      <c r="J14" s="2"/>
      <c r="K14" s="2"/>
      <c r="L14" s="5"/>
      <c r="M14" s="2"/>
      <c r="N14" s="2"/>
      <c r="O14" s="7"/>
      <c r="P14" s="2"/>
      <c r="Q14" s="2"/>
      <c r="R14" s="5"/>
      <c r="S14" s="2"/>
      <c r="T14" s="6"/>
      <c r="U14" s="2"/>
      <c r="V14" s="2"/>
      <c r="W14" s="290"/>
      <c r="X14" s="2"/>
      <c r="Y14" s="2"/>
      <c r="Z14" s="2"/>
      <c r="AA14" s="291"/>
    </row>
    <row r="15" spans="2:27" ht="15.75" customHeight="1" x14ac:dyDescent="0.55000000000000004">
      <c r="B15" s="375"/>
      <c r="C15" s="9"/>
      <c r="D15" s="2"/>
      <c r="E15" s="2"/>
      <c r="F15" s="5"/>
      <c r="G15" s="2"/>
      <c r="H15" s="6"/>
      <c r="I15" s="2"/>
      <c r="J15" s="2"/>
      <c r="K15" s="2"/>
      <c r="L15" s="5"/>
      <c r="M15" s="2"/>
      <c r="N15" s="2"/>
      <c r="O15" s="7"/>
      <c r="P15" s="2"/>
      <c r="Q15" s="2"/>
      <c r="R15" s="5"/>
      <c r="S15" s="2"/>
      <c r="T15" s="6"/>
      <c r="U15" s="2"/>
      <c r="V15" s="82" t="s">
        <v>134</v>
      </c>
      <c r="W15" s="290" t="b">
        <f>'（D)'!W19</f>
        <v>0</v>
      </c>
      <c r="X15" s="2"/>
      <c r="Y15" s="483" t="s">
        <v>135</v>
      </c>
      <c r="Z15" s="484"/>
      <c r="AA15" s="291" t="b">
        <f>'（D)'!AA19</f>
        <v>0</v>
      </c>
    </row>
    <row r="16" spans="2:27" ht="10.5" customHeight="1" x14ac:dyDescent="0.55000000000000004">
      <c r="B16" s="375"/>
      <c r="C16" s="9"/>
      <c r="D16" s="2"/>
      <c r="E16" s="2"/>
      <c r="F16" s="5"/>
      <c r="G16" s="2"/>
      <c r="H16" s="6"/>
      <c r="I16" s="2"/>
      <c r="J16" s="2"/>
      <c r="K16" s="2"/>
      <c r="L16" s="5"/>
      <c r="M16" s="2"/>
      <c r="N16" s="2"/>
      <c r="O16" s="7"/>
      <c r="P16" s="2"/>
      <c r="Q16" s="2"/>
      <c r="R16" s="5"/>
      <c r="S16" s="2"/>
      <c r="T16" s="6"/>
      <c r="U16" s="2"/>
      <c r="V16" s="2"/>
      <c r="W16" s="290"/>
      <c r="X16" s="2"/>
      <c r="Y16" s="2"/>
      <c r="Z16" s="2"/>
      <c r="AA16" s="194"/>
    </row>
    <row r="17" spans="2:27" ht="15.75" customHeight="1" x14ac:dyDescent="0.55000000000000004">
      <c r="B17" s="375"/>
      <c r="C17" s="9"/>
      <c r="D17" s="2"/>
      <c r="E17" s="2"/>
      <c r="F17" s="5"/>
      <c r="G17" s="2"/>
      <c r="H17" s="6"/>
      <c r="I17" s="2"/>
      <c r="J17" s="2"/>
      <c r="K17" s="2"/>
      <c r="L17" s="5"/>
      <c r="M17" s="83" t="s">
        <v>137</v>
      </c>
      <c r="N17" s="280" t="b">
        <f>'（D)'!N21</f>
        <v>0</v>
      </c>
      <c r="O17" s="7"/>
      <c r="P17" s="83" t="s">
        <v>138</v>
      </c>
      <c r="Q17" s="280" t="b">
        <f>'（D)'!Q21</f>
        <v>0</v>
      </c>
      <c r="R17" s="5"/>
      <c r="S17" s="2"/>
      <c r="T17" s="6"/>
      <c r="U17" s="2"/>
      <c r="V17" s="182" t="s">
        <v>139</v>
      </c>
      <c r="W17" s="290" t="b">
        <f>'（D)'!$W$21</f>
        <v>0</v>
      </c>
      <c r="X17" s="2"/>
      <c r="Y17" s="2"/>
      <c r="Z17" s="2"/>
      <c r="AA17" s="194"/>
    </row>
    <row r="18" spans="2:27" ht="10.5" customHeight="1" x14ac:dyDescent="0.55000000000000004">
      <c r="B18" s="375"/>
      <c r="C18" s="9"/>
      <c r="D18" s="2"/>
      <c r="E18" s="2"/>
      <c r="F18" s="5"/>
      <c r="G18" s="2"/>
      <c r="H18" s="6"/>
      <c r="I18" s="2"/>
      <c r="J18" s="2"/>
      <c r="K18" s="2"/>
      <c r="L18" s="5"/>
      <c r="M18" s="2"/>
      <c r="N18" s="2"/>
      <c r="O18" s="7"/>
      <c r="P18" s="2"/>
      <c r="Q18" s="2"/>
      <c r="R18" s="5"/>
      <c r="S18" s="2"/>
      <c r="T18" s="6"/>
      <c r="U18" s="2"/>
      <c r="V18" s="2"/>
      <c r="W18" s="290"/>
      <c r="X18" s="2"/>
      <c r="Y18" s="2"/>
      <c r="Z18" s="2"/>
      <c r="AA18" s="194"/>
    </row>
    <row r="19" spans="2:27" ht="15.75" customHeight="1" x14ac:dyDescent="0.55000000000000004">
      <c r="B19" s="375"/>
      <c r="C19" s="9"/>
      <c r="D19" s="2"/>
      <c r="E19" s="2"/>
      <c r="F19" s="5"/>
      <c r="G19" s="2"/>
      <c r="H19" s="6"/>
      <c r="I19" s="2"/>
      <c r="J19" s="2"/>
      <c r="K19" s="2"/>
      <c r="L19" s="5"/>
      <c r="M19" s="2"/>
      <c r="N19" s="2"/>
      <c r="O19" s="7"/>
      <c r="P19" s="2"/>
      <c r="Q19" s="2"/>
      <c r="R19" s="5"/>
      <c r="S19" s="2"/>
      <c r="T19" s="6"/>
      <c r="U19" s="2"/>
      <c r="V19" s="83" t="s">
        <v>140</v>
      </c>
      <c r="W19" s="290" t="b">
        <f>'（D)'!$W$23</f>
        <v>0</v>
      </c>
      <c r="X19" s="2"/>
      <c r="Y19" s="2"/>
      <c r="Z19" s="2"/>
      <c r="AA19" s="194"/>
    </row>
    <row r="20" spans="2:27" ht="10.5" customHeight="1" x14ac:dyDescent="0.55000000000000004">
      <c r="B20" s="375"/>
      <c r="C20" s="9"/>
      <c r="D20" s="2"/>
      <c r="E20" s="2"/>
      <c r="F20" s="5"/>
      <c r="G20" s="2"/>
      <c r="H20" s="6"/>
      <c r="I20" s="2"/>
      <c r="J20" s="2"/>
      <c r="K20" s="2"/>
      <c r="L20" s="5"/>
      <c r="M20" s="2"/>
      <c r="N20" s="2"/>
      <c r="O20" s="7"/>
      <c r="P20" s="2"/>
      <c r="Q20" s="2"/>
      <c r="R20" s="5"/>
      <c r="S20" s="2"/>
      <c r="T20" s="6"/>
      <c r="U20" s="2"/>
      <c r="V20" s="2"/>
      <c r="W20" s="8"/>
      <c r="X20" s="2"/>
      <c r="Y20" s="2"/>
      <c r="Z20" s="2"/>
      <c r="AA20" s="194"/>
    </row>
    <row r="21" spans="2:27" ht="15.75" customHeight="1" x14ac:dyDescent="0.55000000000000004">
      <c r="B21" s="375"/>
      <c r="C21" s="9"/>
      <c r="D21" s="522" t="s">
        <v>136</v>
      </c>
      <c r="E21" s="523"/>
      <c r="F21" s="523"/>
      <c r="G21" s="523"/>
      <c r="H21" s="523"/>
      <c r="I21" s="523"/>
      <c r="J21" s="523"/>
      <c r="K21" s="523"/>
      <c r="L21" s="523"/>
      <c r="M21" s="523"/>
      <c r="N21" s="523"/>
      <c r="O21" s="523"/>
      <c r="P21" s="523"/>
      <c r="Q21" s="523"/>
      <c r="R21" s="523"/>
      <c r="S21" s="523"/>
      <c r="T21" s="523"/>
      <c r="U21" s="523"/>
      <c r="V21" s="523"/>
      <c r="W21" s="523"/>
      <c r="X21" s="523"/>
      <c r="Y21" s="523"/>
      <c r="Z21" s="524"/>
      <c r="AA21" s="291" t="b">
        <f>'（D)'!AA15</f>
        <v>0</v>
      </c>
    </row>
    <row r="22" spans="2:27" ht="10.5" customHeight="1" x14ac:dyDescent="0.55000000000000004">
      <c r="B22" s="375"/>
      <c r="C22" s="9"/>
      <c r="D22" s="2"/>
      <c r="E22" s="2"/>
      <c r="F22" s="5"/>
      <c r="G22" s="2"/>
      <c r="H22" s="6"/>
      <c r="I22" s="2"/>
      <c r="J22" s="2"/>
      <c r="K22" s="2"/>
      <c r="L22" s="5"/>
      <c r="M22" s="2"/>
      <c r="N22" s="2"/>
      <c r="O22" s="7"/>
      <c r="P22" s="2"/>
      <c r="Q22" s="2"/>
      <c r="R22" s="5"/>
      <c r="S22" s="2"/>
      <c r="T22" s="6"/>
      <c r="U22" s="2"/>
      <c r="V22" s="2"/>
      <c r="W22" s="8"/>
      <c r="X22" s="2"/>
      <c r="Y22" s="2"/>
      <c r="Z22" s="2"/>
      <c r="AA22" s="332"/>
    </row>
    <row r="23" spans="2:27" ht="15.75" customHeight="1" x14ac:dyDescent="0.55000000000000004">
      <c r="B23" s="375"/>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75"/>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75"/>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75"/>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thickBot="1" x14ac:dyDescent="0.6">
      <c r="B31" s="375"/>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393" t="s">
        <v>17</v>
      </c>
      <c r="W32" s="394"/>
      <c r="X32" s="394"/>
      <c r="Y32" s="394"/>
      <c r="Z32" s="395"/>
      <c r="AA32" s="3"/>
    </row>
    <row r="33" spans="2:27" ht="15.75" customHeight="1" x14ac:dyDescent="0.55000000000000004">
      <c r="B33" s="375"/>
      <c r="C33" s="9"/>
      <c r="D33" s="2"/>
      <c r="E33" s="2"/>
      <c r="F33" s="5"/>
      <c r="G33" s="2"/>
      <c r="H33" s="6"/>
      <c r="I33" s="2"/>
      <c r="J33" s="2"/>
      <c r="K33" s="2"/>
      <c r="L33" s="5"/>
      <c r="M33" s="2"/>
      <c r="N33" s="2"/>
      <c r="O33" s="7"/>
      <c r="P33" s="2"/>
      <c r="Q33" s="2"/>
      <c r="R33" s="5"/>
      <c r="S33" s="2"/>
      <c r="T33" s="6"/>
      <c r="U33" s="2"/>
      <c r="V33" s="396"/>
      <c r="W33" s="397"/>
      <c r="X33" s="397"/>
      <c r="Y33" s="397"/>
      <c r="Z33" s="398"/>
      <c r="AA33" s="3"/>
    </row>
    <row r="34" spans="2:27" ht="10.5" customHeight="1" x14ac:dyDescent="0.55000000000000004">
      <c r="B34" s="375"/>
      <c r="C34" s="9"/>
      <c r="D34" s="2"/>
      <c r="E34" s="2"/>
      <c r="F34" s="5"/>
      <c r="G34" s="2"/>
      <c r="H34" s="6"/>
      <c r="I34" s="2"/>
      <c r="J34" s="2"/>
      <c r="K34" s="2"/>
      <c r="L34" s="5"/>
      <c r="M34" s="2"/>
      <c r="N34" s="2"/>
      <c r="O34" s="7"/>
      <c r="P34" s="2"/>
      <c r="Q34" s="2"/>
      <c r="R34" s="5"/>
      <c r="S34" s="2"/>
      <c r="T34" s="6"/>
      <c r="U34" s="2"/>
      <c r="V34" s="399" t="s">
        <v>19</v>
      </c>
      <c r="W34" s="400"/>
      <c r="X34" s="400"/>
      <c r="Y34" s="400"/>
      <c r="Z34" s="401"/>
      <c r="AA34" s="3"/>
    </row>
    <row r="35" spans="2:27" ht="15.75" customHeight="1" x14ac:dyDescent="0.55000000000000004">
      <c r="B35" s="375"/>
      <c r="C35" s="9"/>
      <c r="D35" s="2"/>
      <c r="E35" s="2"/>
      <c r="F35" s="5"/>
      <c r="G35" s="2"/>
      <c r="H35" s="6"/>
      <c r="I35" s="2"/>
      <c r="J35" s="2"/>
      <c r="K35" s="2"/>
      <c r="L35" s="5"/>
      <c r="M35" s="2"/>
      <c r="N35" s="2"/>
      <c r="O35" s="7"/>
      <c r="P35" s="2"/>
      <c r="Q35" s="2"/>
      <c r="R35" s="5"/>
      <c r="S35" s="2"/>
      <c r="T35" s="6"/>
      <c r="U35" s="2"/>
      <c r="V35" s="402"/>
      <c r="W35" s="403"/>
      <c r="X35" s="403"/>
      <c r="Y35" s="403"/>
      <c r="Z35" s="404"/>
      <c r="AA35" s="3"/>
    </row>
    <row r="36" spans="2:27" ht="10.5" customHeight="1" thickBot="1" x14ac:dyDescent="0.6">
      <c r="B36" s="375"/>
      <c r="C36" s="9"/>
      <c r="D36" s="2"/>
      <c r="E36" s="2"/>
      <c r="F36" s="5"/>
      <c r="G36" s="2"/>
      <c r="H36" s="6"/>
      <c r="I36" s="2"/>
      <c r="J36" s="2"/>
      <c r="K36" s="2"/>
      <c r="L36" s="5"/>
      <c r="M36" s="2"/>
      <c r="N36" s="2"/>
      <c r="O36" s="7"/>
      <c r="P36" s="2"/>
      <c r="Q36" s="2"/>
      <c r="R36" s="5"/>
      <c r="S36" s="2"/>
      <c r="T36" s="6"/>
      <c r="U36" s="2"/>
      <c r="V36" s="405"/>
      <c r="W36" s="406"/>
      <c r="X36" s="406"/>
      <c r="Y36" s="406"/>
      <c r="Z36" s="407"/>
      <c r="AA36" s="3"/>
    </row>
    <row r="37" spans="2:27" ht="15.75" customHeight="1" thickTop="1" x14ac:dyDescent="0.55000000000000004">
      <c r="B37" s="375"/>
      <c r="C37" s="9"/>
      <c r="D37" s="2"/>
      <c r="E37" s="2"/>
      <c r="F37" s="5"/>
      <c r="G37" s="2"/>
      <c r="H37" s="6"/>
      <c r="I37" s="2"/>
      <c r="J37" s="2"/>
      <c r="K37" s="2"/>
      <c r="L37" s="5"/>
      <c r="M37" s="2"/>
      <c r="N37" s="2"/>
      <c r="O37" s="7"/>
      <c r="P37" s="2"/>
      <c r="Q37" s="2"/>
      <c r="R37" s="5"/>
      <c r="S37" s="2"/>
      <c r="T37" s="6"/>
      <c r="U37" s="2"/>
      <c r="V37" s="408" t="s">
        <v>18</v>
      </c>
      <c r="W37" s="409"/>
      <c r="X37" s="409"/>
      <c r="Y37" s="409"/>
      <c r="Z37" s="410"/>
      <c r="AA37" s="194"/>
    </row>
    <row r="38" spans="2:27" ht="10.5" customHeight="1" x14ac:dyDescent="0.55000000000000004">
      <c r="B38" s="375"/>
      <c r="C38" s="9"/>
      <c r="D38" s="2"/>
      <c r="E38" s="2"/>
      <c r="F38" s="5"/>
      <c r="G38" s="2"/>
      <c r="H38" s="6"/>
      <c r="I38" s="2"/>
      <c r="J38" s="2"/>
      <c r="K38" s="2"/>
      <c r="L38" s="5"/>
      <c r="M38" s="2"/>
      <c r="N38" s="2"/>
      <c r="O38" s="7"/>
      <c r="P38" s="2"/>
      <c r="Q38" s="2"/>
      <c r="R38" s="5"/>
      <c r="S38" s="2"/>
      <c r="T38" s="6"/>
      <c r="U38" s="2"/>
      <c r="V38" s="411"/>
      <c r="W38" s="412"/>
      <c r="X38" s="412"/>
      <c r="Y38" s="412"/>
      <c r="Z38" s="413"/>
      <c r="AA38" s="194"/>
    </row>
    <row r="39" spans="2:27" ht="15.75" customHeight="1" x14ac:dyDescent="0.55000000000000004">
      <c r="B39" s="375"/>
      <c r="C39" s="9"/>
      <c r="D39" s="2"/>
      <c r="E39" s="2"/>
      <c r="F39" s="5"/>
      <c r="G39" s="2"/>
      <c r="H39" s="6"/>
      <c r="I39" s="2"/>
      <c r="J39" s="2"/>
      <c r="K39" s="2"/>
      <c r="L39" s="5"/>
      <c r="M39" s="2"/>
      <c r="N39" s="2"/>
      <c r="O39" s="7"/>
      <c r="P39" s="2"/>
      <c r="Q39" s="2"/>
      <c r="R39" s="5"/>
      <c r="S39" s="2"/>
      <c r="T39" s="6"/>
      <c r="U39" s="2"/>
      <c r="V39" s="504" t="str">
        <f>IF(AA39=10,"","工学共通必修科目が不足しています")</f>
        <v>工学共通必修科目が不足しています</v>
      </c>
      <c r="W39" s="505"/>
      <c r="X39" s="505"/>
      <c r="Y39" s="506"/>
      <c r="Z39" s="440">
        <f>Z43/16</f>
        <v>0</v>
      </c>
      <c r="AA39" s="194">
        <f>COUNTIF(T13,TRUE)*2+COUNTIF(W13:AA13,TRUE)*1+COUNTIF(W15:AA15,TRUE)*3</f>
        <v>0</v>
      </c>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95"/>
      <c r="W40" s="496"/>
      <c r="X40" s="496"/>
      <c r="Y40" s="497"/>
      <c r="Z40" s="441"/>
      <c r="AA40" s="194"/>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95" t="str">
        <f>IF(AA42=6,"","コース専門必修科目が不足しています")</f>
        <v>コース専門必修科目が不足しています</v>
      </c>
      <c r="W41" s="496"/>
      <c r="X41" s="496"/>
      <c r="Y41" s="497"/>
      <c r="Z41" s="441"/>
      <c r="AA41" s="194">
        <f>COUNTIF(N17:W19,TRUE)*2</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525"/>
      <c r="W42" s="526"/>
      <c r="X42" s="526"/>
      <c r="Y42" s="527"/>
      <c r="Z42" s="442"/>
      <c r="AA42" s="194">
        <f>IF(AA41&gt;=6,6,AA41)</f>
        <v>0</v>
      </c>
    </row>
    <row r="43" spans="2:27" ht="15.75" customHeight="1" x14ac:dyDescent="0.55000000000000004">
      <c r="B43" s="375"/>
      <c r="C43" s="84"/>
      <c r="D43" s="2"/>
      <c r="E43" s="2"/>
      <c r="F43" s="5"/>
      <c r="G43" s="2"/>
      <c r="H43" s="6"/>
      <c r="I43" s="2"/>
      <c r="J43" s="2"/>
      <c r="K43" s="2"/>
      <c r="L43" s="5"/>
      <c r="M43" s="2"/>
      <c r="N43" s="2"/>
      <c r="O43" s="7"/>
      <c r="P43" s="2"/>
      <c r="Q43" s="2"/>
      <c r="R43" s="5"/>
      <c r="S43" s="2"/>
      <c r="T43" s="6"/>
      <c r="U43" s="2"/>
      <c r="V43" s="2"/>
      <c r="W43" s="8"/>
      <c r="X43" s="2"/>
      <c r="Y43" s="2"/>
      <c r="Z43" s="219">
        <f>SUM(AA39,AA42)</f>
        <v>0</v>
      </c>
      <c r="AA43" s="194"/>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5">
    <mergeCell ref="V37:Z38"/>
    <mergeCell ref="V39:Y40"/>
    <mergeCell ref="Z39:Z42"/>
    <mergeCell ref="V41:Y42"/>
    <mergeCell ref="R5:T5"/>
    <mergeCell ref="U5:W5"/>
    <mergeCell ref="X5:AA5"/>
    <mergeCell ref="V32:Z33"/>
    <mergeCell ref="V34:Z36"/>
    <mergeCell ref="B7:B43"/>
    <mergeCell ref="B3:B5"/>
    <mergeCell ref="C3:AA3"/>
    <mergeCell ref="C4:H4"/>
    <mergeCell ref="I4:N4"/>
    <mergeCell ref="O4:T4"/>
    <mergeCell ref="U4:AA4"/>
    <mergeCell ref="C5:E5"/>
    <mergeCell ref="F5:H5"/>
    <mergeCell ref="I5:K5"/>
    <mergeCell ref="L5:N5"/>
    <mergeCell ref="Y7:Z7"/>
    <mergeCell ref="Y13:Z13"/>
    <mergeCell ref="Y15:Z15"/>
    <mergeCell ref="D21:Z21"/>
    <mergeCell ref="O5:Q5"/>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12700</xdr:colOff>
                    <xdr:row>11</xdr:row>
                    <xdr:rowOff>107950</xdr:rowOff>
                  </from>
                  <to>
                    <xdr:col>24</xdr:col>
                    <xdr:colOff>203200</xdr:colOff>
                    <xdr:row>13</xdr:row>
                    <xdr:rowOff>19050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21</xdr:col>
                    <xdr:colOff>12700</xdr:colOff>
                    <xdr:row>13</xdr:row>
                    <xdr:rowOff>107950</xdr:rowOff>
                  </from>
                  <to>
                    <xdr:col>21</xdr:col>
                    <xdr:colOff>203200</xdr:colOff>
                    <xdr:row>15</xdr:row>
                    <xdr:rowOff>19050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24</xdr:col>
                    <xdr:colOff>12700</xdr:colOff>
                    <xdr:row>13</xdr:row>
                    <xdr:rowOff>107950</xdr:rowOff>
                  </from>
                  <to>
                    <xdr:col>24</xdr:col>
                    <xdr:colOff>203200</xdr:colOff>
                    <xdr:row>15</xdr:row>
                    <xdr:rowOff>19050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12</xdr:col>
                    <xdr:colOff>12700</xdr:colOff>
                    <xdr:row>15</xdr:row>
                    <xdr:rowOff>107950</xdr:rowOff>
                  </from>
                  <to>
                    <xdr:col>12</xdr:col>
                    <xdr:colOff>203200</xdr:colOff>
                    <xdr:row>17</xdr:row>
                    <xdr:rowOff>19050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15</xdr:col>
                    <xdr:colOff>12700</xdr:colOff>
                    <xdr:row>15</xdr:row>
                    <xdr:rowOff>107950</xdr:rowOff>
                  </from>
                  <to>
                    <xdr:col>15</xdr:col>
                    <xdr:colOff>203200</xdr:colOff>
                    <xdr:row>17</xdr:row>
                    <xdr:rowOff>12700</xdr:rowOff>
                  </to>
                </anchor>
              </controlPr>
            </control>
          </mc:Choice>
        </mc:AlternateContent>
        <mc:AlternateContent xmlns:mc="http://schemas.openxmlformats.org/markup-compatibility/2006">
          <mc:Choice Requires="x14">
            <control shapeId="7178" r:id="rId11" name="Check Box 10">
              <controlPr locked="0" defaultSize="0" autoFill="0" autoLine="0" autoPict="0">
                <anchor moveWithCells="1">
                  <from>
                    <xdr:col>10</xdr:col>
                    <xdr:colOff>127000</xdr:colOff>
                    <xdr:row>19</xdr:row>
                    <xdr:rowOff>107950</xdr:rowOff>
                  </from>
                  <to>
                    <xdr:col>12</xdr:col>
                    <xdr:colOff>50800</xdr:colOff>
                    <xdr:row>21</xdr:row>
                    <xdr:rowOff>19050</xdr:rowOff>
                  </to>
                </anchor>
              </controlPr>
            </control>
          </mc:Choice>
        </mc:AlternateContent>
        <mc:AlternateContent xmlns:mc="http://schemas.openxmlformats.org/markup-compatibility/2006">
          <mc:Choice Requires="x14">
            <control shapeId="7179" r:id="rId12" name="Check Box 11">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7180" r:id="rId13" name="Check Box 12">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M48"/>
  <sheetViews>
    <sheetView showGridLines="0" topLeftCell="A19" zoomScale="130" zoomScaleNormal="130" workbookViewId="0">
      <selection activeCell="J28" sqref="J28"/>
    </sheetView>
  </sheetViews>
  <sheetFormatPr defaultColWidth="9" defaultRowHeight="18" x14ac:dyDescent="0.55000000000000004"/>
  <cols>
    <col min="1" max="1" width="3.25" style="242" customWidth="1"/>
    <col min="2" max="2" width="18.08203125" style="242" customWidth="1"/>
    <col min="3" max="3" width="9" style="242" customWidth="1"/>
    <col min="4" max="4" width="9" style="242"/>
    <col min="5" max="5" width="9.33203125" style="242" bestFit="1" customWidth="1"/>
    <col min="6" max="9" width="9" style="242" customWidth="1"/>
    <col min="10" max="16384" width="9" style="242"/>
  </cols>
  <sheetData>
    <row r="1" spans="2:13" ht="21" customHeight="1" x14ac:dyDescent="0.55000000000000004">
      <c r="B1" s="197" t="s">
        <v>327</v>
      </c>
      <c r="C1" s="185" t="s">
        <v>339</v>
      </c>
    </row>
    <row r="2" spans="2:13" ht="2.15" customHeight="1" x14ac:dyDescent="0.55000000000000004">
      <c r="B2" s="240"/>
      <c r="C2" s="241"/>
    </row>
    <row r="3" spans="2:13" x14ac:dyDescent="0.55000000000000004">
      <c r="B3" s="276" t="s">
        <v>349</v>
      </c>
      <c r="D3" s="243" t="s">
        <v>306</v>
      </c>
      <c r="E3" s="277"/>
      <c r="F3" s="244"/>
      <c r="G3" s="537"/>
      <c r="H3" s="538"/>
      <c r="I3" s="538"/>
      <c r="J3" s="245"/>
      <c r="K3" s="246"/>
    </row>
    <row r="4" spans="2:13" ht="9" customHeight="1" x14ac:dyDescent="0.55000000000000004"/>
    <row r="5" spans="2:13" x14ac:dyDescent="0.55000000000000004">
      <c r="B5" s="247" t="s">
        <v>205</v>
      </c>
      <c r="C5" s="247"/>
      <c r="D5" s="247"/>
      <c r="F5" s="247" t="s">
        <v>232</v>
      </c>
    </row>
    <row r="6" spans="2:13" ht="18" customHeight="1" x14ac:dyDescent="0.55000000000000004">
      <c r="B6" s="545" t="s">
        <v>280</v>
      </c>
      <c r="C6" s="546"/>
      <c r="D6" s="547"/>
      <c r="F6" s="342" t="s">
        <v>348</v>
      </c>
      <c r="G6" s="248"/>
      <c r="H6" s="249"/>
    </row>
    <row r="7" spans="2:13" ht="18" customHeight="1" x14ac:dyDescent="0.55000000000000004">
      <c r="B7" s="250" t="s">
        <v>282</v>
      </c>
      <c r="C7" s="251"/>
      <c r="D7" s="252"/>
      <c r="F7" s="250" t="s">
        <v>289</v>
      </c>
      <c r="G7" s="251"/>
      <c r="H7" s="252"/>
    </row>
    <row r="8" spans="2:13" ht="18" customHeight="1" x14ac:dyDescent="0.55000000000000004">
      <c r="B8" s="539" t="s">
        <v>308</v>
      </c>
      <c r="C8" s="540"/>
      <c r="D8" s="541"/>
      <c r="F8" s="250" t="s">
        <v>290</v>
      </c>
      <c r="G8" s="251"/>
      <c r="H8" s="252"/>
    </row>
    <row r="9" spans="2:13" ht="18" customHeight="1" x14ac:dyDescent="0.55000000000000004">
      <c r="B9" s="539"/>
      <c r="C9" s="540"/>
      <c r="D9" s="541"/>
      <c r="F9" s="250" t="s">
        <v>291</v>
      </c>
      <c r="G9" s="251"/>
      <c r="H9" s="252"/>
    </row>
    <row r="10" spans="2:13" ht="17.25" customHeight="1" x14ac:dyDescent="0.55000000000000004">
      <c r="B10" s="539" t="s">
        <v>284</v>
      </c>
      <c r="C10" s="540"/>
      <c r="D10" s="541"/>
      <c r="F10" s="250" t="s">
        <v>292</v>
      </c>
      <c r="G10" s="251"/>
      <c r="H10" s="252"/>
    </row>
    <row r="11" spans="2:13" ht="17.25" customHeight="1" x14ac:dyDescent="0.55000000000000004">
      <c r="B11" s="539"/>
      <c r="C11" s="540"/>
      <c r="D11" s="541"/>
      <c r="F11" s="250" t="s">
        <v>293</v>
      </c>
      <c r="G11" s="251"/>
      <c r="H11" s="252"/>
      <c r="M11" s="278"/>
    </row>
    <row r="12" spans="2:13" ht="17.25" customHeight="1" x14ac:dyDescent="0.55000000000000004">
      <c r="B12" s="539" t="s">
        <v>286</v>
      </c>
      <c r="C12" s="540"/>
      <c r="D12" s="541"/>
      <c r="F12" s="253" t="s">
        <v>294</v>
      </c>
      <c r="G12" s="254"/>
      <c r="H12" s="255"/>
    </row>
    <row r="13" spans="2:13" ht="17.25" customHeight="1" x14ac:dyDescent="0.55000000000000004">
      <c r="B13" s="539"/>
      <c r="C13" s="540"/>
      <c r="D13" s="541"/>
    </row>
    <row r="14" spans="2:13" ht="17.25" customHeight="1" x14ac:dyDescent="0.55000000000000004">
      <c r="B14" s="539" t="s">
        <v>288</v>
      </c>
      <c r="C14" s="540"/>
      <c r="D14" s="541"/>
    </row>
    <row r="15" spans="2:13" ht="17.25" customHeight="1" x14ac:dyDescent="0.55000000000000004">
      <c r="B15" s="542"/>
      <c r="C15" s="543"/>
      <c r="D15" s="544"/>
    </row>
    <row r="16" spans="2:13" ht="9" customHeight="1" x14ac:dyDescent="0.55000000000000004"/>
    <row r="17" spans="2:9" ht="16.5" customHeight="1" thickBot="1" x14ac:dyDescent="0.6">
      <c r="B17" s="256" t="s">
        <v>205</v>
      </c>
      <c r="C17" s="257" t="s">
        <v>271</v>
      </c>
      <c r="D17" s="257" t="s">
        <v>272</v>
      </c>
      <c r="E17" s="257" t="s">
        <v>273</v>
      </c>
      <c r="F17" s="257" t="s">
        <v>274</v>
      </c>
      <c r="G17" s="257" t="s">
        <v>275</v>
      </c>
      <c r="H17" s="257" t="s">
        <v>276</v>
      </c>
    </row>
    <row r="18" spans="2:9" ht="16.5" customHeight="1" thickTop="1" x14ac:dyDescent="0.55000000000000004">
      <c r="B18" s="262" t="s">
        <v>277</v>
      </c>
      <c r="C18" s="263" t="str">
        <f>IF(B3="1年後期",0.16,IF(B3="2年前期",0.26,IF(B3="2年後期",0.47,IF(B3="3年前期",0.68,IF(B3="3年後期",0.79,IF(B3="4年前期",1,IF(B3="4年後期",1,IF(B3="卒業時",1,""))))))))</f>
        <v/>
      </c>
      <c r="D18" s="263" t="str">
        <f>IF(B3="1年後期",0.39,IF(B3="2年前期",0.83,IF(B3="2年後期",0.91,IF(B3="3年前期",1,IF(B3="3年後期",1,IF(B3="4年前期",1,IF(B3="4年後期",1,IF(B3="卒業時",1,""))))))))</f>
        <v/>
      </c>
      <c r="E18" s="263" t="str">
        <f>IF(B3="1年後期",0.04,IF(B3="2年前期",0.13,IF(B3="2年後期",0.28,IF(B3="3年前期",0.43,IF(B3="3年後期",0.67,IF(B3="4年前期",0.91,IF(B3="4年後期",1,IF(B3="卒業時",1,""))))))))</f>
        <v/>
      </c>
      <c r="F18" s="263" t="str">
        <f>IF(B3="1年後期",0.2,IF(B3="2年前期",0.27,IF(B3="2年後期",0.4,IF(B3="3年前期",0.53,IF(B3="3年後期",0.6,IF(B3="4年前期",0.67,IF(B3="4年後期",0.87,IF(B3="卒業時",1,""))))))))</f>
        <v/>
      </c>
      <c r="G18" s="263" t="str">
        <f>IF(B3="1年後期",0,IF(B3="2年前期",0,IF(B3="2年後期",0,IF(B3="3年前期",0,IF(B3="3年後期",0.25,IF(B3="4年前期",0.25,IF(B3="4年後期",0.63,IF(B3="卒業時",1,""))))))))</f>
        <v/>
      </c>
      <c r="H18" s="263" t="str">
        <f>IF(B3="1年後期",0,IF(B3="2年前期",0,IF(B3="2年後期",0,IF(B3="3年前期",0.13,IF(B3="3年後期",0.25,IF(B3="4年前期",0.38,IF(B3="4年後期",0.75,IF(B3="卒業時",1,""))))))))</f>
        <v/>
      </c>
    </row>
    <row r="19" spans="2:9" ht="16.5" customHeight="1" x14ac:dyDescent="0.55000000000000004">
      <c r="B19" s="258" t="s">
        <v>278</v>
      </c>
      <c r="C19" s="259">
        <f>'（A)'!$Z$34</f>
        <v>0</v>
      </c>
      <c r="D19" s="259">
        <f>'（B)'!$Z$37</f>
        <v>0</v>
      </c>
      <c r="E19" s="259">
        <f>'（C)'!H35</f>
        <v>0</v>
      </c>
      <c r="F19" s="259">
        <f>'（D)'!Z35</f>
        <v>0</v>
      </c>
      <c r="G19" s="259">
        <f>'（E)'!Z41</f>
        <v>0</v>
      </c>
      <c r="H19" s="259">
        <f>'（F)'!Z39</f>
        <v>0</v>
      </c>
    </row>
    <row r="20" spans="2:9" ht="3.75" customHeight="1" x14ac:dyDescent="0.55000000000000004"/>
    <row r="21" spans="2:9" ht="16.5" customHeight="1" thickBot="1" x14ac:dyDescent="0.6">
      <c r="B21" s="257" t="s">
        <v>295</v>
      </c>
      <c r="C21" s="343" t="s">
        <v>350</v>
      </c>
      <c r="D21" s="260" t="s">
        <v>296</v>
      </c>
      <c r="E21" s="260" t="s">
        <v>297</v>
      </c>
      <c r="F21" s="260" t="s">
        <v>298</v>
      </c>
      <c r="G21" s="260" t="s">
        <v>300</v>
      </c>
      <c r="H21" s="260" t="s">
        <v>301</v>
      </c>
      <c r="I21" s="260" t="s">
        <v>299</v>
      </c>
    </row>
    <row r="22" spans="2:9" ht="16.5" customHeight="1" thickTop="1" x14ac:dyDescent="0.55000000000000004">
      <c r="B22" s="262" t="s">
        <v>277</v>
      </c>
      <c r="C22" s="263" t="str">
        <f>IF(B3="1年後期",0,IF(B3="2年前期",0,IF(B3="2年後期",0,IF(B3="3年前期",0.13,IF(B3="3年後期",0.25,IF(B3="4年前期",0.38,IF(B3="4年後期",0.75,IF(B3="卒業時",1,""))))))))</f>
        <v/>
      </c>
      <c r="D22" s="263" t="str">
        <f>IF(B3="1年後期",0,IF(B3="2年前期",0,IF(B3="2年後期",0,IF(B3="3年前期",0,IF(B3="3年後期",0.25,IF(B3="4年前期",0.25,IF(B3="4年後期",0.63,IF(B3="卒業時",1,""))))))))</f>
        <v/>
      </c>
      <c r="E22" s="263" t="str">
        <f>IF(B3="1年後期",0.11,IF(B3="2年前期",0.22,IF(B3="2年後期",0.44,IF(B3="3年前期",0.67,IF(B3="3年後期",0.78,IF(B3="4年前期",1,IF(B3="4年後期",1,IF(B3="卒業時",1,""))))))))</f>
        <v/>
      </c>
      <c r="F22" s="263" t="str">
        <f>IF(B3="1年後期",0.2,IF(B3="2年前期",0.27,IF(B3="2年後期",0.47,IF(B3="3年前期",0.53,IF(B3="3年後期",0.6,IF(B3="4年前期",0.67,IF(B3="4年後期",0.87,IF(B3="卒業時",1,""))))))))</f>
        <v/>
      </c>
      <c r="G22" s="263" t="str">
        <f>IF(B3="1年後期",0.39,IF(B3="2年前期",0.83,IF(B3="2年後期",0.91,IF(B3="3年前期",1,IF(B3="3年後期",1,IF(B3="4年前期",1,IF(B3="4年後期",1,IF(B3="卒業時",1,""))))))))</f>
        <v/>
      </c>
      <c r="H22" s="263" t="str">
        <f>IF(B3="1年後期",0,IF(B3="2年前期",0,IF(B3="2年後期",0,IF(B3="3年前期",0.13,IF(B3="3年後期",0.25,IF(B3="4年前期",0.38,IF(B3="4年後期",0.75,IF(B3="卒業時",1,""))))))))</f>
        <v/>
      </c>
      <c r="I22" s="263" t="str">
        <f>IF(B3="1年後期",AVERAGE(0.04,0.3),IF(B3="2年前期",AVERAGE(0.13,0.83),IF(B3="2年後期",AVERAGE(0.28,0.91),IF(B3="3年前期",AVERAGE(0.43,1),IF(B3="3年後期",AVERAGE(0.67,1),IF(B3="4年前期",AVERAGE(0.91,1),IF(B3="4年後期",1,IF(B3="卒業時",1,""))))))))</f>
        <v/>
      </c>
    </row>
    <row r="23" spans="2:9" ht="16.5" customHeight="1" x14ac:dyDescent="0.55000000000000004">
      <c r="B23" s="261" t="s">
        <v>278</v>
      </c>
      <c r="C23" s="259">
        <f>H19</f>
        <v>0</v>
      </c>
      <c r="D23" s="259">
        <f>G19</f>
        <v>0</v>
      </c>
      <c r="E23" s="259">
        <f>C19</f>
        <v>0</v>
      </c>
      <c r="F23" s="259">
        <f>F19</f>
        <v>0</v>
      </c>
      <c r="G23" s="259">
        <f>D19</f>
        <v>0</v>
      </c>
      <c r="H23" s="259">
        <f>H19</f>
        <v>0</v>
      </c>
      <c r="I23" s="259">
        <f>AVERAGE(D19,E19)</f>
        <v>0</v>
      </c>
    </row>
    <row r="24" spans="2:9" ht="8.25" customHeight="1" x14ac:dyDescent="0.55000000000000004"/>
    <row r="25" spans="2:9" x14ac:dyDescent="0.55000000000000004">
      <c r="B25" s="242" t="s">
        <v>302</v>
      </c>
      <c r="F25" s="242" t="s">
        <v>303</v>
      </c>
    </row>
    <row r="35" spans="2:9" x14ac:dyDescent="0.55000000000000004">
      <c r="B35" s="242" t="s">
        <v>312</v>
      </c>
    </row>
    <row r="36" spans="2:9" x14ac:dyDescent="0.55000000000000004">
      <c r="B36" s="548"/>
      <c r="C36" s="549"/>
      <c r="D36" s="549"/>
      <c r="E36" s="549"/>
      <c r="F36" s="549"/>
      <c r="G36" s="549"/>
      <c r="H36" s="549"/>
      <c r="I36" s="550"/>
    </row>
    <row r="37" spans="2:9" x14ac:dyDescent="0.55000000000000004">
      <c r="B37" s="551"/>
      <c r="C37" s="552"/>
      <c r="D37" s="552"/>
      <c r="E37" s="552"/>
      <c r="F37" s="552"/>
      <c r="G37" s="552"/>
      <c r="H37" s="552"/>
      <c r="I37" s="553"/>
    </row>
    <row r="38" spans="2:9" x14ac:dyDescent="0.55000000000000004">
      <c r="B38" s="551"/>
      <c r="C38" s="552"/>
      <c r="D38" s="552"/>
      <c r="E38" s="552"/>
      <c r="F38" s="552"/>
      <c r="G38" s="552"/>
      <c r="H38" s="552"/>
      <c r="I38" s="553"/>
    </row>
    <row r="39" spans="2:9" x14ac:dyDescent="0.55000000000000004">
      <c r="B39" s="551"/>
      <c r="C39" s="552"/>
      <c r="D39" s="552"/>
      <c r="E39" s="552"/>
      <c r="F39" s="552"/>
      <c r="G39" s="552"/>
      <c r="H39" s="552"/>
      <c r="I39" s="553"/>
    </row>
    <row r="40" spans="2:9" x14ac:dyDescent="0.55000000000000004">
      <c r="B40" s="551"/>
      <c r="C40" s="552"/>
      <c r="D40" s="552"/>
      <c r="E40" s="552"/>
      <c r="F40" s="552"/>
      <c r="G40" s="552"/>
      <c r="H40" s="552"/>
      <c r="I40" s="553"/>
    </row>
    <row r="41" spans="2:9" x14ac:dyDescent="0.55000000000000004">
      <c r="B41" s="551"/>
      <c r="C41" s="552"/>
      <c r="D41" s="552"/>
      <c r="E41" s="552"/>
      <c r="F41" s="552"/>
      <c r="G41" s="552"/>
      <c r="H41" s="552"/>
      <c r="I41" s="553"/>
    </row>
    <row r="42" spans="2:9" x14ac:dyDescent="0.55000000000000004">
      <c r="B42" s="551"/>
      <c r="C42" s="552"/>
      <c r="D42" s="552"/>
      <c r="E42" s="552"/>
      <c r="F42" s="552"/>
      <c r="G42" s="552"/>
      <c r="H42" s="552"/>
      <c r="I42" s="553"/>
    </row>
    <row r="43" spans="2:9" x14ac:dyDescent="0.55000000000000004">
      <c r="B43" s="554"/>
      <c r="C43" s="555"/>
      <c r="D43" s="555"/>
      <c r="E43" s="555"/>
      <c r="F43" s="555"/>
      <c r="G43" s="555"/>
      <c r="H43" s="555"/>
      <c r="I43" s="556"/>
    </row>
    <row r="44" spans="2:9" x14ac:dyDescent="0.55000000000000004">
      <c r="B44" s="242" t="s">
        <v>304</v>
      </c>
    </row>
    <row r="45" spans="2:9" x14ac:dyDescent="0.55000000000000004">
      <c r="B45" s="528"/>
      <c r="C45" s="529"/>
      <c r="D45" s="529"/>
      <c r="E45" s="529"/>
      <c r="F45" s="529"/>
      <c r="G45" s="529"/>
      <c r="H45" s="529"/>
      <c r="I45" s="530"/>
    </row>
    <row r="46" spans="2:9" x14ac:dyDescent="0.55000000000000004">
      <c r="B46" s="531"/>
      <c r="C46" s="532"/>
      <c r="D46" s="532"/>
      <c r="E46" s="532"/>
      <c r="F46" s="532"/>
      <c r="G46" s="532"/>
      <c r="H46" s="532"/>
      <c r="I46" s="533"/>
    </row>
    <row r="47" spans="2:9" x14ac:dyDescent="0.55000000000000004">
      <c r="B47" s="531"/>
      <c r="C47" s="532"/>
      <c r="D47" s="532"/>
      <c r="E47" s="532"/>
      <c r="F47" s="532"/>
      <c r="G47" s="532"/>
      <c r="H47" s="532"/>
      <c r="I47" s="533"/>
    </row>
    <row r="48" spans="2:9" x14ac:dyDescent="0.55000000000000004">
      <c r="B48" s="534"/>
      <c r="C48" s="535"/>
      <c r="D48" s="535"/>
      <c r="E48" s="535"/>
      <c r="F48" s="535"/>
      <c r="G48" s="535"/>
      <c r="H48" s="535"/>
      <c r="I48" s="536"/>
    </row>
  </sheetData>
  <sheetProtection password="C6D0" sheet="1" objects="1" scenarios="1"/>
  <mergeCells count="8">
    <mergeCell ref="B45:I48"/>
    <mergeCell ref="G3:I3"/>
    <mergeCell ref="B10:D11"/>
    <mergeCell ref="B12:D13"/>
    <mergeCell ref="B14:D15"/>
    <mergeCell ref="B6:D6"/>
    <mergeCell ref="B36:I43"/>
    <mergeCell ref="B8:D9"/>
  </mergeCells>
  <phoneticPr fontId="1"/>
  <dataValidations xWindow="208" yWindow="185" count="2">
    <dataValidation type="list" allowBlank="1" showInputMessage="1" showErrorMessage="1" prompt="年次・学期を選択して下さい" sqref="B3" xr:uid="{00000000-0002-0000-0700-000000000000}">
      <formula1>"年次･学期を選択して下さい,1年後期,2年前期,2年後期,3年前期,3年後期,4年前期,4年後期,卒業時"</formula1>
    </dataValidation>
    <dataValidation allowBlank="1" showDropDown="1" showErrorMessage="1" promptTitle="年次・学期を選択して下さい。" prompt="年次・学期を選択して下さい。" sqref="G3" xr:uid="{00000000-0002-0000-0700-000001000000}"/>
  </dataValidations>
  <pageMargins left="0.39370078740157483" right="0.39370078740157483" top="0.19685039370078741" bottom="0.19685039370078741" header="0.31496062992125984" footer="0.31496062992125984"/>
  <pageSetup paperSize="9" orientation="portrait" horizontalDpi="4294967294" verticalDpi="360" r:id="rId1"/>
  <ignoredErrors>
    <ignoredError sqref="G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39"/>
  <sheetViews>
    <sheetView showGridLines="0" zoomScale="80" zoomScaleNormal="80" workbookViewId="0">
      <selection activeCell="K6" sqref="K6:K13"/>
    </sheetView>
  </sheetViews>
  <sheetFormatPr defaultRowHeight="18" x14ac:dyDescent="0.55000000000000004"/>
  <cols>
    <col min="1" max="1" width="2.75" customWidth="1"/>
    <col min="2" max="2" width="5" customWidth="1"/>
    <col min="3" max="3" width="4.25" customWidth="1"/>
    <col min="4" max="4" width="5" customWidth="1"/>
    <col min="5" max="5" width="12.58203125" customWidth="1"/>
    <col min="6" max="6" width="5.33203125" customWidth="1"/>
    <col min="7" max="7" width="10.58203125" customWidth="1"/>
    <col min="8" max="8" width="5" style="18" customWidth="1"/>
    <col min="9" max="9" width="5" customWidth="1"/>
    <col min="10" max="10" width="10.58203125" style="31" customWidth="1"/>
    <col min="11" max="11" width="9" style="18"/>
  </cols>
  <sheetData>
    <row r="1" spans="2:11" x14ac:dyDescent="0.55000000000000004">
      <c r="H1" s="88"/>
      <c r="J1" s="88"/>
      <c r="K1" s="88"/>
    </row>
    <row r="3" spans="2:11" x14ac:dyDescent="0.55000000000000004">
      <c r="B3" t="s">
        <v>36</v>
      </c>
    </row>
    <row r="4" spans="2:11" x14ac:dyDescent="0.55000000000000004">
      <c r="C4" s="558" t="s">
        <v>20</v>
      </c>
      <c r="D4" s="558"/>
      <c r="E4" s="558"/>
      <c r="J4" s="31" t="s">
        <v>195</v>
      </c>
      <c r="K4" s="18" t="s">
        <v>191</v>
      </c>
    </row>
    <row r="5" spans="2:11" x14ac:dyDescent="0.55000000000000004">
      <c r="D5" t="s">
        <v>21</v>
      </c>
      <c r="J5" s="177" t="s">
        <v>30</v>
      </c>
      <c r="K5" s="183" t="str">
        <f>IF('（A)'!Z11&gt;=2,"〇","×")</f>
        <v>×</v>
      </c>
    </row>
    <row r="6" spans="2:11" x14ac:dyDescent="0.55000000000000004">
      <c r="D6" t="s">
        <v>22</v>
      </c>
      <c r="G6" s="180" t="s">
        <v>30</v>
      </c>
      <c r="H6" s="177" t="str">
        <f>IF('（A)'!Z13&gt;=2,"〇","×")</f>
        <v>×</v>
      </c>
      <c r="J6" s="566" t="s">
        <v>53</v>
      </c>
      <c r="K6" s="560" t="str">
        <f>IF(AND('（A)'!AA45&gt;=12,'（A)'!AA44&gt;=14),"〇","×")</f>
        <v>×</v>
      </c>
    </row>
    <row r="7" spans="2:11" x14ac:dyDescent="0.55000000000000004">
      <c r="D7" t="s">
        <v>23</v>
      </c>
      <c r="G7" s="180" t="s">
        <v>30</v>
      </c>
      <c r="H7" s="177" t="str">
        <f>IF('（A)'!Z15&gt;=2,"〇","×")</f>
        <v>×</v>
      </c>
      <c r="J7" s="561"/>
      <c r="K7" s="560"/>
    </row>
    <row r="8" spans="2:11" x14ac:dyDescent="0.55000000000000004">
      <c r="D8" t="s">
        <v>24</v>
      </c>
      <c r="J8" s="561"/>
      <c r="K8" s="560"/>
    </row>
    <row r="9" spans="2:11" x14ac:dyDescent="0.55000000000000004">
      <c r="C9" s="558" t="s">
        <v>25</v>
      </c>
      <c r="D9" s="558"/>
      <c r="E9" s="558"/>
      <c r="J9" s="561"/>
      <c r="K9" s="560"/>
    </row>
    <row r="10" spans="2:11" x14ac:dyDescent="0.55000000000000004">
      <c r="C10" t="s">
        <v>0</v>
      </c>
      <c r="D10" t="s">
        <v>26</v>
      </c>
      <c r="G10" s="563" t="s">
        <v>30</v>
      </c>
      <c r="H10" s="563" t="str">
        <f>IF('（A)'!Z19&gt;=2,"〇", "×")</f>
        <v>×</v>
      </c>
      <c r="J10" s="561"/>
      <c r="K10" s="560"/>
    </row>
    <row r="11" spans="2:11" x14ac:dyDescent="0.55000000000000004">
      <c r="D11" t="s">
        <v>27</v>
      </c>
      <c r="G11" s="564"/>
      <c r="H11" s="564"/>
      <c r="J11" s="561"/>
      <c r="K11" s="560"/>
    </row>
    <row r="12" spans="2:11" x14ac:dyDescent="0.55000000000000004">
      <c r="D12" t="s">
        <v>28</v>
      </c>
      <c r="G12" s="564"/>
      <c r="H12" s="564"/>
      <c r="J12" s="561"/>
      <c r="K12" s="560"/>
    </row>
    <row r="13" spans="2:11" x14ac:dyDescent="0.55000000000000004">
      <c r="C13" t="s">
        <v>0</v>
      </c>
      <c r="D13" t="s">
        <v>29</v>
      </c>
      <c r="G13" s="565"/>
      <c r="H13" s="565"/>
      <c r="J13" s="561"/>
      <c r="K13" s="560"/>
    </row>
    <row r="14" spans="2:11" x14ac:dyDescent="0.55000000000000004">
      <c r="C14" s="558" t="s">
        <v>31</v>
      </c>
      <c r="D14" s="558"/>
      <c r="E14" s="558"/>
      <c r="J14" s="178"/>
      <c r="K14" s="178"/>
    </row>
    <row r="15" spans="2:11" x14ac:dyDescent="0.55000000000000004">
      <c r="C15" t="s">
        <v>0</v>
      </c>
      <c r="D15" t="s">
        <v>32</v>
      </c>
      <c r="J15" s="177" t="s">
        <v>34</v>
      </c>
      <c r="K15" s="183" t="str">
        <f>IF(単位計算!L16=2,"〇","×")</f>
        <v>×</v>
      </c>
    </row>
    <row r="16" spans="2:11" x14ac:dyDescent="0.55000000000000004">
      <c r="D16" t="s">
        <v>33</v>
      </c>
      <c r="J16" s="178"/>
      <c r="K16" s="178"/>
    </row>
    <row r="17" spans="2:11" x14ac:dyDescent="0.55000000000000004">
      <c r="D17" t="s">
        <v>192</v>
      </c>
      <c r="G17" s="180" t="s">
        <v>35</v>
      </c>
      <c r="H17" s="177" t="str">
        <f>IF('（D)'!AA37=8,"〇","×")</f>
        <v>×</v>
      </c>
      <c r="J17" s="561" t="s">
        <v>186</v>
      </c>
      <c r="K17" s="560" t="str">
        <f>IF(OR(単位計算!L18+単位計算!L19&gt;=12,単位計算!L18+単位計算!L20&gt;=12),"〇","×")</f>
        <v>×</v>
      </c>
    </row>
    <row r="18" spans="2:11" x14ac:dyDescent="0.55000000000000004">
      <c r="D18" t="s">
        <v>193</v>
      </c>
      <c r="G18" s="180" t="s">
        <v>185</v>
      </c>
      <c r="H18" s="177" t="str">
        <f>IF('（D)'!AA36&gt;=4,"〇", "×")</f>
        <v>×</v>
      </c>
      <c r="J18" s="561"/>
      <c r="K18" s="560"/>
    </row>
    <row r="19" spans="2:11" x14ac:dyDescent="0.55000000000000004">
      <c r="D19" t="s">
        <v>194</v>
      </c>
      <c r="G19" s="180" t="s">
        <v>185</v>
      </c>
      <c r="H19" s="177" t="str">
        <f>IF('（D)'!AA38&gt;=4,"〇","×")</f>
        <v>×</v>
      </c>
      <c r="J19" s="561"/>
      <c r="K19" s="560"/>
    </row>
    <row r="20" spans="2:11" ht="10.5" customHeight="1" x14ac:dyDescent="0.55000000000000004">
      <c r="J20" s="567"/>
      <c r="K20" s="567"/>
    </row>
    <row r="21" spans="2:11" x14ac:dyDescent="0.55000000000000004">
      <c r="B21" t="s">
        <v>37</v>
      </c>
      <c r="J21" s="568"/>
      <c r="K21" s="568"/>
    </row>
    <row r="22" spans="2:11" x14ac:dyDescent="0.55000000000000004">
      <c r="C22" s="558" t="s">
        <v>38</v>
      </c>
      <c r="D22" s="558"/>
      <c r="E22" s="558"/>
      <c r="J22" s="177" t="s">
        <v>40</v>
      </c>
      <c r="K22" s="183" t="str">
        <f>IF('（B)'!AA39=10,"〇","×")</f>
        <v>×</v>
      </c>
    </row>
    <row r="23" spans="2:11" x14ac:dyDescent="0.55000000000000004">
      <c r="C23" s="559" t="s">
        <v>39</v>
      </c>
      <c r="D23" s="559"/>
      <c r="E23" s="559"/>
      <c r="F23" s="559"/>
      <c r="G23" s="559"/>
      <c r="H23" s="559"/>
      <c r="I23" s="559"/>
      <c r="J23" s="179"/>
      <c r="K23" s="179"/>
    </row>
    <row r="24" spans="2:11" ht="10.5" customHeight="1" x14ac:dyDescent="0.55000000000000004">
      <c r="J24" s="569"/>
      <c r="K24" s="569"/>
    </row>
    <row r="25" spans="2:11" x14ac:dyDescent="0.55000000000000004">
      <c r="B25" t="s">
        <v>41</v>
      </c>
      <c r="J25" s="569"/>
      <c r="K25" s="569"/>
    </row>
    <row r="26" spans="2:11" x14ac:dyDescent="0.55000000000000004">
      <c r="C26" s="558" t="s">
        <v>42</v>
      </c>
      <c r="D26" s="558"/>
      <c r="E26" s="558"/>
      <c r="J26" s="569"/>
      <c r="K26" s="569"/>
    </row>
    <row r="27" spans="2:11" x14ac:dyDescent="0.55000000000000004">
      <c r="D27" s="558" t="s">
        <v>43</v>
      </c>
      <c r="E27" s="558"/>
      <c r="J27" s="568"/>
      <c r="K27" s="568"/>
    </row>
    <row r="28" spans="2:11" x14ac:dyDescent="0.55000000000000004">
      <c r="D28" s="558" t="s">
        <v>44</v>
      </c>
      <c r="E28" s="558"/>
      <c r="J28" s="177" t="s">
        <v>45</v>
      </c>
      <c r="K28" s="183" t="str">
        <f>IF(単位計算!L27=28,"〇","×")</f>
        <v>×</v>
      </c>
    </row>
    <row r="29" spans="2:11" x14ac:dyDescent="0.55000000000000004">
      <c r="D29" s="558" t="s">
        <v>46</v>
      </c>
      <c r="E29" s="558"/>
      <c r="J29" s="177" t="s">
        <v>47</v>
      </c>
      <c r="K29" s="183" t="str">
        <f>IF(単位計算!L28=27,"〇","×")</f>
        <v>×</v>
      </c>
    </row>
    <row r="30" spans="2:11" x14ac:dyDescent="0.55000000000000004">
      <c r="C30" s="558" t="s">
        <v>48</v>
      </c>
      <c r="D30" s="558"/>
      <c r="J30" s="177" t="s">
        <v>34</v>
      </c>
      <c r="K30" s="183" t="str">
        <f>IF(単位計算!L29=2,"〇","×")</f>
        <v>×</v>
      </c>
    </row>
    <row r="31" spans="2:11" x14ac:dyDescent="0.55000000000000004">
      <c r="C31" s="558" t="s">
        <v>49</v>
      </c>
      <c r="D31" s="558"/>
      <c r="J31" s="178"/>
      <c r="K31" s="178"/>
    </row>
    <row r="32" spans="2:11" x14ac:dyDescent="0.55000000000000004">
      <c r="D32" s="558" t="s">
        <v>44</v>
      </c>
      <c r="E32" s="558"/>
      <c r="G32" s="562" t="s">
        <v>189</v>
      </c>
      <c r="H32" s="561" t="str">
        <f>IF(SUM(単位計算!L31:L32)&gt;=29,"〇","×")</f>
        <v>×</v>
      </c>
      <c r="J32" s="561" t="s">
        <v>52</v>
      </c>
      <c r="K32" s="560" t="str">
        <f>IF(SUM(単位計算!L31:L33)&gt;=33,"〇","×")</f>
        <v>×</v>
      </c>
    </row>
    <row r="33" spans="2:11" x14ac:dyDescent="0.55000000000000004">
      <c r="D33" s="558" t="s">
        <v>46</v>
      </c>
      <c r="E33" s="558"/>
      <c r="G33" s="562"/>
      <c r="H33" s="561"/>
      <c r="J33" s="561"/>
      <c r="K33" s="560"/>
    </row>
    <row r="34" spans="2:11" x14ac:dyDescent="0.55000000000000004">
      <c r="D34" s="558" t="s">
        <v>50</v>
      </c>
      <c r="E34" s="558"/>
      <c r="G34" s="180" t="s">
        <v>51</v>
      </c>
      <c r="H34" s="177" t="str">
        <f>IF('（C)'!J39=4,"〇","×")</f>
        <v>×</v>
      </c>
      <c r="J34" s="561"/>
      <c r="K34" s="560"/>
    </row>
    <row r="37" spans="2:11" x14ac:dyDescent="0.55000000000000004">
      <c r="B37" t="s">
        <v>227</v>
      </c>
    </row>
    <row r="38" spans="2:11" x14ac:dyDescent="0.55000000000000004">
      <c r="B38" s="557" t="s">
        <v>320</v>
      </c>
      <c r="C38" s="557"/>
      <c r="D38" s="557"/>
      <c r="E38" s="557"/>
      <c r="F38" s="557"/>
      <c r="G38" s="557"/>
      <c r="H38" s="557"/>
      <c r="I38" s="557"/>
      <c r="J38" s="557"/>
      <c r="K38" s="557"/>
    </row>
    <row r="39" spans="2:11" x14ac:dyDescent="0.55000000000000004">
      <c r="B39" s="557"/>
      <c r="C39" s="557"/>
      <c r="D39" s="557"/>
      <c r="E39" s="557"/>
      <c r="F39" s="557"/>
      <c r="G39" s="557"/>
      <c r="H39" s="557"/>
      <c r="I39" s="557"/>
      <c r="J39" s="557"/>
      <c r="K39" s="557"/>
    </row>
  </sheetData>
  <sheetProtection algorithmName="SHA-512" hashValue="sV7CL4oBp0TXRNEB81svseO6fjtc7h6HY6FEony7VkBen1L9q74iSI+ps0CiYlOuB29/DBY9e9CmLDaYpDmPuA==" saltValue="fyfV5djImGPCayH09h/5vg==" spinCount="100000" sheet="1" objects="1" scenarios="1"/>
  <mergeCells count="29">
    <mergeCell ref="K6:K13"/>
    <mergeCell ref="J17:J19"/>
    <mergeCell ref="K17:K19"/>
    <mergeCell ref="G32:G33"/>
    <mergeCell ref="H32:H33"/>
    <mergeCell ref="G10:G13"/>
    <mergeCell ref="H10:H13"/>
    <mergeCell ref="J6:J13"/>
    <mergeCell ref="K32:K34"/>
    <mergeCell ref="J20:J21"/>
    <mergeCell ref="K20:K21"/>
    <mergeCell ref="K24:K27"/>
    <mergeCell ref="J32:J34"/>
    <mergeCell ref="J24:J27"/>
    <mergeCell ref="C4:E4"/>
    <mergeCell ref="C9:E9"/>
    <mergeCell ref="C14:E14"/>
    <mergeCell ref="C22:E22"/>
    <mergeCell ref="C26:E26"/>
    <mergeCell ref="C23:I23"/>
    <mergeCell ref="B38:K39"/>
    <mergeCell ref="D27:E27"/>
    <mergeCell ref="D28:E28"/>
    <mergeCell ref="D29:E29"/>
    <mergeCell ref="D32:E32"/>
    <mergeCell ref="D34:E34"/>
    <mergeCell ref="C31:D31"/>
    <mergeCell ref="C30:D30"/>
    <mergeCell ref="D33:E33"/>
  </mergeCells>
  <phoneticPr fontId="1"/>
  <pageMargins left="0.7" right="0.7" top="0.75" bottom="0.75" header="0.3" footer="0.3"/>
  <pageSetup paperSize="9" orientation="portrait" horizontalDpi="4294967294"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FB4ECBA5996B46810C66F781709C0D" ma:contentTypeVersion="10" ma:contentTypeDescription="新しいドキュメントを作成します。" ma:contentTypeScope="" ma:versionID="29186e4893fa379f117f0830e6fd87c8">
  <xsd:schema xmlns:xsd="http://www.w3.org/2001/XMLSchema" xmlns:xs="http://www.w3.org/2001/XMLSchema" xmlns:p="http://schemas.microsoft.com/office/2006/metadata/properties" xmlns:ns2="d7c3618c-a06e-4ab4-94c0-4416808f0a68" xmlns:ns3="8ed894a5-ae90-4b83-9b0c-4a5149b57fde" targetNamespace="http://schemas.microsoft.com/office/2006/metadata/properties" ma:root="true" ma:fieldsID="54a3ff268040788181a4175ae8f16f93" ns2:_="" ns3:_="">
    <xsd:import namespace="d7c3618c-a06e-4ab4-94c0-4416808f0a68"/>
    <xsd:import namespace="8ed894a5-ae90-4b83-9b0c-4a5149b57f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618c-a06e-4ab4-94c0-4416808f0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6e373b0-f815-407f-b095-d5249922ca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d894a5-ae90-4b83-9b0c-4a5149b57fd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c877c7e-2409-4bba-8968-d32904193eee}" ma:internalName="TaxCatchAll" ma:showField="CatchAllData" ma:web="8ed894a5-ae90-4b83-9b0c-4a5149b57f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894a5-ae90-4b83-9b0c-4a5149b57fde" xsi:nil="true"/>
    <lcf76f155ced4ddcb4097134ff3c332f xmlns="d7c3618c-a06e-4ab4-94c0-4416808f0a6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DE5835-792F-4C44-8A15-408DD36C53A1}"/>
</file>

<file path=customXml/itemProps2.xml><?xml version="1.0" encoding="utf-8"?>
<ds:datastoreItem xmlns:ds="http://schemas.openxmlformats.org/officeDocument/2006/customXml" ds:itemID="{E68FCC6E-B6F0-4E04-8EA0-5A52DF4AF027}"/>
</file>

<file path=customXml/itemProps3.xml><?xml version="1.0" encoding="utf-8"?>
<ds:datastoreItem xmlns:ds="http://schemas.openxmlformats.org/officeDocument/2006/customXml" ds:itemID="{41633BF7-FF16-489E-BEE2-9D3B6955EC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説明</vt:lpstr>
      <vt:lpstr>（A)</vt:lpstr>
      <vt:lpstr>（B)</vt:lpstr>
      <vt:lpstr>（C)</vt:lpstr>
      <vt:lpstr>（D)</vt:lpstr>
      <vt:lpstr>（E)</vt:lpstr>
      <vt:lpstr>（F)</vt:lpstr>
      <vt:lpstr>ポートフォリオ</vt:lpstr>
      <vt:lpstr>卒業要件</vt:lpstr>
      <vt:lpstr>単位計算</vt:lpstr>
      <vt:lpstr>達成度一覧表</vt:lpstr>
      <vt:lpstr>URGCC一覧表</vt:lpstr>
      <vt:lpstr>達成度一覧表!Print_Area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Diamond</dc:creator>
  <cp:lastModifiedBy>浦崎 直光</cp:lastModifiedBy>
  <cp:lastPrinted>2017-10-04T02:59:35Z</cp:lastPrinted>
  <dcterms:created xsi:type="dcterms:W3CDTF">2017-09-14T01:37:45Z</dcterms:created>
  <dcterms:modified xsi:type="dcterms:W3CDTF">2022-04-22T03:26:22Z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0x0101001FFB4ECBA5996B46810C66F781709C0D</vt:lpwstr>
  </property>
</Properties>
</file>