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500" tabRatio="696" activeTab="5"/>
  </bookViews>
  <sheets>
    <sheet name="学習・教育目標(A)" sheetId="1" r:id="rId1"/>
    <sheet name="学習・教育目標(B)" sheetId="2" r:id="rId2"/>
    <sheet name="学習・教育目標(C) " sheetId="3" r:id="rId3"/>
    <sheet name="学習・教育目標(D・E)" sheetId="4" r:id="rId4"/>
    <sheet name="学習・教育目標(F･G)" sheetId="5" r:id="rId5"/>
    <sheet name="達成度評価表" sheetId="6" r:id="rId6"/>
  </sheets>
  <definedNames>
    <definedName name="_xlnm.Print_Area" localSheetId="0">'学習・教育目標(A)'!$A$1:$AB$45</definedName>
    <definedName name="_xlnm.Print_Area" localSheetId="1">'学習・教育目標(B)'!$A$1:$AB$45</definedName>
    <definedName name="_xlnm.Print_Area" localSheetId="3">'学習・教育目標(D・E)'!$A$1:$AC$46</definedName>
  </definedNames>
  <calcPr fullCalcOnLoad="1"/>
</workbook>
</file>

<file path=xl/sharedStrings.xml><?xml version="1.0" encoding="utf-8"?>
<sst xmlns="http://schemas.openxmlformats.org/spreadsheetml/2006/main" count="208" uniqueCount="130">
  <si>
    <t>学習・教育目標</t>
  </si>
  <si>
    <t>前期</t>
  </si>
  <si>
    <t>後期</t>
  </si>
  <si>
    <t>１　年</t>
  </si>
  <si>
    <t>２　年</t>
  </si>
  <si>
    <t>３　年</t>
  </si>
  <si>
    <t>４　年</t>
  </si>
  <si>
    <t>授　業　科　目　名</t>
  </si>
  <si>
    <t>基礎数学</t>
  </si>
  <si>
    <t>物理学補講</t>
  </si>
  <si>
    <t>　電気電子システ
ム工学実験Ⅰ</t>
  </si>
  <si>
    <t>　電気電子システ
ム工学実験Ⅱ</t>
  </si>
  <si>
    <t>(A)</t>
  </si>
  <si>
    <t>学習・教育目標(A)の達成度</t>
  </si>
  <si>
    <t>基幹，教養領域</t>
  </si>
  <si>
    <t>専門基礎</t>
  </si>
  <si>
    <t>専門必修</t>
  </si>
  <si>
    <t>専門選択</t>
  </si>
  <si>
    <t>自由科目</t>
  </si>
  <si>
    <t>ﾌﾟﾛｸﾞﾗﾐﾝｸﾞ応用</t>
  </si>
  <si>
    <t>電子計算機Ⅰ</t>
  </si>
  <si>
    <t>電気電子計測工学Ⅱ</t>
  </si>
  <si>
    <r>
      <t xml:space="preserve">　 </t>
    </r>
    <r>
      <rPr>
        <sz val="9"/>
        <rFont val="ＭＳ ゴシック"/>
        <family val="3"/>
      </rPr>
      <t>電気電子計測工学Ⅰ</t>
    </r>
  </si>
  <si>
    <t>機械工学概論</t>
  </si>
  <si>
    <t>情報数学</t>
  </si>
  <si>
    <t>確率及び統計</t>
  </si>
  <si>
    <t>(B)</t>
  </si>
  <si>
    <t>電気電子工学概論</t>
  </si>
  <si>
    <t>電気機器Ⅰ</t>
  </si>
  <si>
    <t>電気機器Ⅱ</t>
  </si>
  <si>
    <t>ﾊﾟﾜｰｴﾚｸﾄﾛﾆｸｽ</t>
  </si>
  <si>
    <t>ｴﾈﾙｷﾞｰ変換工学</t>
  </si>
  <si>
    <t>電気応用工学</t>
  </si>
  <si>
    <t>電力工学Ⅰ</t>
  </si>
  <si>
    <t>電力工学Ⅱ</t>
  </si>
  <si>
    <t>電力系統工学</t>
  </si>
  <si>
    <t>電気電子材料Ⅰ</t>
  </si>
  <si>
    <t>電気電子材料Ⅱ</t>
  </si>
  <si>
    <t>電気機器設計製図</t>
  </si>
  <si>
    <t>電気法規及び施設管理</t>
  </si>
  <si>
    <t>電子回路Ⅱ</t>
  </si>
  <si>
    <t>電子回路Ⅲ</t>
  </si>
  <si>
    <t>電子ﾃﾞﾊﾞｲｽ工学Ⅰ</t>
  </si>
  <si>
    <t>電子ﾃﾞﾊﾞｲｽ工学Ⅱ</t>
  </si>
  <si>
    <t>電子物性工学Ⅰ</t>
  </si>
  <si>
    <t>電子物性工学Ⅱ</t>
  </si>
  <si>
    <t>量子力学Ⅰ</t>
  </si>
  <si>
    <t>量子力学Ⅱ</t>
  </si>
  <si>
    <t>電子計算機Ⅱ</t>
  </si>
  <si>
    <t>電磁波工学</t>
  </si>
  <si>
    <t>通信工学Ⅰ</t>
  </si>
  <si>
    <t>通信工学Ⅱ</t>
  </si>
  <si>
    <t>情報理論</t>
  </si>
  <si>
    <t>光伝送工学</t>
  </si>
  <si>
    <t>情報伝送工学</t>
  </si>
  <si>
    <t>制御工学Ⅰ</t>
  </si>
  <si>
    <t>制御工学Ⅱ</t>
  </si>
  <si>
    <t>システム工学Ⅰ</t>
  </si>
  <si>
    <t>システム工学Ⅱ</t>
  </si>
  <si>
    <t>ﾃﾞｨｼﾞﾀﾙ信号処理</t>
  </si>
  <si>
    <t>電気通信関係法規</t>
  </si>
  <si>
    <t>健康運動系科目</t>
  </si>
  <si>
    <t>総合・琉大特色科目</t>
  </si>
  <si>
    <t>人文系科目</t>
  </si>
  <si>
    <t>社会系科目</t>
  </si>
  <si>
    <t>各系の修得単位数を選択してください．下に学習・教育目標(C)の達成度が表示されます．</t>
  </si>
  <si>
    <t>(C)</t>
  </si>
  <si>
    <t>日本語表現法入門</t>
  </si>
  <si>
    <t>自由・実習科目</t>
  </si>
  <si>
    <t>セミナー</t>
  </si>
  <si>
    <t>卒業研究</t>
  </si>
  <si>
    <t>現 業 実 習 I～Ⅲ</t>
  </si>
  <si>
    <t>(D)
(E)</t>
  </si>
  <si>
    <t>(F)
(G)</t>
  </si>
  <si>
    <t>習得した科目をチェックしてください．下に学習・教育目標(G)の達成度が表示されます．</t>
  </si>
  <si>
    <t>習得した科目をチェックしてください．下に学習・教育目標(F)の達成度が表示されます．</t>
  </si>
  <si>
    <t>修得した科目をチェックしてください．下に学習・教育目標(A)の達成度が表示されます．</t>
  </si>
  <si>
    <t>修得した科目をチェックしてください．下に学習・教育目標(B)の達成度が表示されます．</t>
  </si>
  <si>
    <t>右欄をクリックして修得した単位数を選択して下さい：</t>
  </si>
  <si>
    <t>修得した科目をチェックしてください．下に学習・教育目標(D)の達成度が表示されます．</t>
  </si>
  <si>
    <t>修得した科目をチェックしてください．下に学習・教育目標(E)の達成度が表示されます．</t>
  </si>
  <si>
    <t>学習・教育目標（C)</t>
  </si>
  <si>
    <t>学習・教育目標(D)</t>
  </si>
  <si>
    <t>技術者としてのコミュニケーション
能力の向上</t>
  </si>
  <si>
    <t>電気電子分野の広がりの理解と
専門的な課題に取り組む素地の育成</t>
  </si>
  <si>
    <t>学習・教育目標(B)</t>
  </si>
  <si>
    <t>自主学習能力の向上</t>
  </si>
  <si>
    <t>学習・教育目標(G)</t>
  </si>
  <si>
    <t>学習・教育目標(F)</t>
  </si>
  <si>
    <t>問題理解，課題解決能力の向上</t>
  </si>
  <si>
    <t>電気電子技術者としての
基礎学力の修得</t>
  </si>
  <si>
    <t>学習・教育目標(E)</t>
  </si>
  <si>
    <t>技術と社会との接点および
技術者の倫理観および責任の理解</t>
  </si>
  <si>
    <t>幅広い教養と豊かな知性及び
柔軟な思考力の修得</t>
  </si>
  <si>
    <t>1年</t>
  </si>
  <si>
    <t>2年</t>
  </si>
  <si>
    <t>3年</t>
  </si>
  <si>
    <t>4年</t>
  </si>
  <si>
    <t>（A)</t>
  </si>
  <si>
    <t>電気電子技術者としての基礎学力の修得</t>
  </si>
  <si>
    <t>（B)</t>
  </si>
  <si>
    <t>（C)</t>
  </si>
  <si>
    <t>幅広い教養と豊かな知性及び柔軟な思考力の修得</t>
  </si>
  <si>
    <t>（D)</t>
  </si>
  <si>
    <t>技術者としてのコミュニケーション能力の向上</t>
  </si>
  <si>
    <t>（E)</t>
  </si>
  <si>
    <t>技術と社会との接点および技術者の倫理観および責任の理解</t>
  </si>
  <si>
    <t>（F)</t>
  </si>
  <si>
    <t>問題理解，課題解決能力の向上</t>
  </si>
  <si>
    <t>（G)</t>
  </si>
  <si>
    <t>自主学習能力の向上</t>
  </si>
  <si>
    <t>数値解析</t>
  </si>
  <si>
    <t>電気電子分野の広がりの理解と専門的な課題に取り組む素地の育成</t>
  </si>
  <si>
    <t>（学期始めに成績表を受け取った後，このファイルを，メールに添付するか電子媒体(CD-R等）で指導教員に提出して下さい．）</t>
  </si>
  <si>
    <t>年次</t>
  </si>
  <si>
    <t>学籍番号</t>
  </si>
  <si>
    <t>名前</t>
  </si>
  <si>
    <t>自己評価</t>
  </si>
  <si>
    <t>指導教員コメント</t>
  </si>
  <si>
    <t>学習・教育目標の達成度評価シート</t>
  </si>
  <si>
    <t xml:space="preserve">英語ﾌﾟﾚｾﾞﾝﾃｰｼｮﾝ中級  </t>
  </si>
  <si>
    <t xml:space="preserve">英語購読演習中級 </t>
  </si>
  <si>
    <t>大学英語</t>
  </si>
  <si>
    <t xml:space="preserve">必修以外の英語科目
あるいは
第２外国語Ⅱ </t>
  </si>
  <si>
    <t>必修以外の英語科目
あるいは
第２外国語Ⅰ</t>
  </si>
  <si>
    <t>注）第２外国語で，１科目で４単位のものを修得した場合，上記の第２外国語Ⅰと第２外国語Ⅱの両方にチェックを入れて下さい．</t>
  </si>
  <si>
    <t>該当する年次・学期（記入時の1個前の学期）にチェック　　を入れて下さい．
（※欄上段の数字は，それぞれの学期における標準的な達成度を意味する．）</t>
  </si>
  <si>
    <t>記入年月日（自己評価を行った年月日を下に記す）</t>
  </si>
  <si>
    <t>20   　年　　　月　　　日</t>
  </si>
  <si>
    <t>学習・教育目標を達成するために必要な授業科目の流れ（2010年度（偶数年度）学生便覧適応版）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</si>
</sst>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 "/>
    <numFmt numFmtId="179" formatCode="0.0_ "/>
  </numFmts>
  <fonts count="66">
    <font>
      <sz val="11"/>
      <name val="ＭＳ Ｐゴシック"/>
      <family val="3"/>
    </font>
    <font>
      <sz val="11"/>
      <color indexed="8"/>
      <name val="ＭＳ Ｐゴシック"/>
      <family val="3"/>
    </font>
    <font>
      <sz val="6"/>
      <name val="ＭＳ Ｐゴシック"/>
      <family val="3"/>
    </font>
    <font>
      <sz val="11"/>
      <name val="ＭＳ 明朝"/>
      <family val="1"/>
    </font>
    <font>
      <sz val="9"/>
      <name val="MS UI Gothic"/>
      <family val="3"/>
    </font>
    <font>
      <sz val="9"/>
      <name val="ＭＳ ゴシック"/>
      <family val="3"/>
    </font>
    <font>
      <sz val="9"/>
      <color indexed="9"/>
      <name val="ＭＳ ゴシック"/>
      <family val="3"/>
    </font>
    <font>
      <sz val="11"/>
      <color indexed="9"/>
      <name val="ＭＳ 明朝"/>
      <family val="1"/>
    </font>
    <font>
      <sz val="11"/>
      <color indexed="9"/>
      <name val="ＭＳ Ｐゴシック"/>
      <family val="3"/>
    </font>
    <font>
      <sz val="8"/>
      <name val="ＭＳ ゴシック"/>
      <family val="3"/>
    </font>
    <font>
      <sz val="24"/>
      <name val="ＭＳ ゴシック"/>
      <family val="3"/>
    </font>
    <font>
      <sz val="10"/>
      <name val="ＭＳ ゴシック"/>
      <family val="3"/>
    </font>
    <font>
      <sz val="10"/>
      <name val="ＭＳ Ｐゴシック"/>
      <family val="3"/>
    </font>
    <font>
      <sz val="12"/>
      <name val="ＭＳ ゴシック"/>
      <family val="3"/>
    </font>
    <font>
      <sz val="12"/>
      <name val="ＭＳ Ｐゴシック"/>
      <family val="3"/>
    </font>
    <font>
      <sz val="10"/>
      <name val="ＭＳ 明朝"/>
      <family val="1"/>
    </font>
    <font>
      <sz val="11"/>
      <color indexed="10"/>
      <name val="ＭＳ Ｐゴシック"/>
      <family val="3"/>
    </font>
    <font>
      <sz val="14"/>
      <name val="ＭＳ 明朝"/>
      <family val="1"/>
    </font>
    <font>
      <sz val="14"/>
      <name val="ＭＳ Ｐゴシック"/>
      <family val="3"/>
    </font>
    <font>
      <sz val="12"/>
      <color indexed="10"/>
      <name val="ＭＳ Ｐゴシック"/>
      <family val="3"/>
    </font>
    <font>
      <sz val="12"/>
      <color indexed="10"/>
      <name val="ＭＳ ゴシック"/>
      <family val="3"/>
    </font>
    <font>
      <sz val="12"/>
      <color indexed="9"/>
      <name val="ＭＳ ゴシック"/>
      <family val="3"/>
    </font>
    <font>
      <sz val="7"/>
      <name val="ＭＳ ゴシック"/>
      <family val="3"/>
    </font>
    <font>
      <sz val="14"/>
      <color indexed="9"/>
      <name val="ＭＳ ゴシック"/>
      <family val="3"/>
    </font>
    <font>
      <sz val="9"/>
      <color indexed="10"/>
      <name val="ＭＳ ゴシック"/>
      <family val="3"/>
    </font>
    <font>
      <sz val="9"/>
      <name val="ＭＳ Ｐゴシック"/>
      <family val="3"/>
    </font>
    <font>
      <sz val="7"/>
      <color indexed="10"/>
      <name val="ＭＳ ゴシック"/>
      <family val="3"/>
    </font>
    <font>
      <sz val="7"/>
      <color indexed="10"/>
      <name val="ＭＳ Ｐゴシック"/>
      <family val="3"/>
    </font>
    <font>
      <sz val="11"/>
      <name val="ＭＳ ゴシック"/>
      <family val="3"/>
    </font>
    <font>
      <sz val="11"/>
      <color indexed="55"/>
      <name val="ＭＳ Ｐゴシック"/>
      <family val="3"/>
    </font>
    <font>
      <sz val="8.5"/>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ゴシック"/>
      <family val="3"/>
    </font>
    <font>
      <sz val="12"/>
      <color theme="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ouble"/>
    </border>
    <border>
      <left/>
      <right/>
      <top/>
      <bottom style="double"/>
    </border>
    <border>
      <left/>
      <right style="thin">
        <color indexed="40"/>
      </right>
      <top/>
      <bottom style="double"/>
    </border>
    <border>
      <left style="dotted">
        <color indexed="40"/>
      </left>
      <right/>
      <top style="thin"/>
      <bottom style="double"/>
    </border>
    <border>
      <left/>
      <right/>
      <top style="thin"/>
      <bottom style="double"/>
    </border>
    <border>
      <left style="thin">
        <color indexed="40"/>
      </left>
      <right/>
      <top style="thin"/>
      <bottom style="double"/>
    </border>
    <border>
      <left/>
      <right style="dotted">
        <color indexed="40"/>
      </right>
      <top style="thin"/>
      <bottom style="double"/>
    </border>
    <border>
      <left/>
      <right style="medium"/>
      <top/>
      <bottom style="double"/>
    </border>
    <border>
      <left style="dotted">
        <color indexed="40"/>
      </left>
      <right/>
      <top/>
      <bottom/>
    </border>
    <border>
      <left style="thin">
        <color indexed="40"/>
      </left>
      <right/>
      <top/>
      <bottom/>
    </border>
    <border>
      <left/>
      <right style="dotted">
        <color indexed="40"/>
      </right>
      <top/>
      <bottom/>
    </border>
    <border>
      <left/>
      <right style="thin">
        <color indexed="40"/>
      </right>
      <top/>
      <bottom/>
    </border>
    <border>
      <left style="thin"/>
      <right/>
      <top/>
      <bottom/>
    </border>
    <border>
      <left style="thin"/>
      <right style="thin"/>
      <top style="thin"/>
      <bottom style="thin"/>
    </border>
    <border>
      <left/>
      <right/>
      <top/>
      <bottom style="medium"/>
    </border>
    <border>
      <left style="dotted">
        <color indexed="40"/>
      </left>
      <right/>
      <top/>
      <bottom style="medium"/>
    </border>
    <border>
      <left style="thin">
        <color indexed="40"/>
      </left>
      <right/>
      <top/>
      <bottom style="medium"/>
    </border>
    <border>
      <left/>
      <right style="dotted">
        <color indexed="40"/>
      </right>
      <top/>
      <bottom style="medium"/>
    </border>
    <border>
      <left/>
      <right style="thin">
        <color indexed="40"/>
      </right>
      <top/>
      <bottom style="medium"/>
    </border>
    <border>
      <left style="thin"/>
      <right style="thin"/>
      <top/>
      <bottom/>
    </border>
    <border>
      <left/>
      <right style="medium"/>
      <top/>
      <bottom/>
    </border>
    <border>
      <left style="thin"/>
      <right/>
      <top style="thin"/>
      <bottom style="thin"/>
    </border>
    <border>
      <left/>
      <right style="medium"/>
      <top/>
      <bottom style="medium"/>
    </border>
    <border>
      <left style="medium"/>
      <right style="thin">
        <color indexed="40"/>
      </right>
      <top/>
      <bottom/>
    </border>
    <border>
      <left style="dotted">
        <color indexed="40"/>
      </left>
      <right/>
      <top style="medium"/>
      <bottom/>
    </border>
    <border>
      <left style="dotted">
        <color indexed="40"/>
      </left>
      <right/>
      <top style="double"/>
      <bottom/>
    </border>
    <border>
      <left/>
      <right style="thin">
        <color indexed="40"/>
      </right>
      <top style="double"/>
      <bottom/>
    </border>
    <border>
      <left/>
      <right style="dotted">
        <color indexed="40"/>
      </right>
      <top style="double"/>
      <bottom/>
    </border>
    <border>
      <left style="thin">
        <color indexed="40"/>
      </left>
      <right/>
      <top/>
      <bottom style="thin"/>
    </border>
    <border>
      <left style="dotted">
        <color indexed="40"/>
      </left>
      <right/>
      <top/>
      <bottom style="thin"/>
    </border>
    <border>
      <left/>
      <right style="thin">
        <color indexed="40"/>
      </right>
      <top/>
      <bottom style="thin"/>
    </border>
    <border>
      <left/>
      <right style="dotted">
        <color indexed="40"/>
      </right>
      <top style="thin"/>
      <bottom style="thin"/>
    </border>
    <border>
      <left style="thin">
        <color indexed="40"/>
      </left>
      <right/>
      <top style="thin"/>
      <bottom/>
    </border>
    <border>
      <left style="dotted">
        <color indexed="40"/>
      </left>
      <right/>
      <top style="thin"/>
      <bottom/>
    </border>
    <border>
      <left/>
      <right style="thin">
        <color indexed="40"/>
      </right>
      <top style="thin"/>
      <bottom/>
    </border>
    <border>
      <left/>
      <right style="dotted">
        <color indexed="40"/>
      </right>
      <top style="thin"/>
      <bottom/>
    </border>
    <border>
      <left style="dotted">
        <color indexed="40"/>
      </left>
      <right/>
      <top style="medium"/>
      <bottom style="medium"/>
    </border>
    <border>
      <left/>
      <right/>
      <top style="double"/>
      <bottom/>
    </border>
    <border>
      <left/>
      <right/>
      <top/>
      <bottom style="thin"/>
    </border>
    <border>
      <left/>
      <right/>
      <top style="thin"/>
      <bottom/>
    </border>
    <border>
      <left style="thin"/>
      <right style="thin"/>
      <top style="thin"/>
      <bottom/>
    </border>
    <border>
      <left style="thin"/>
      <right style="thin"/>
      <top/>
      <bottom style="thin"/>
    </border>
    <border>
      <left style="thin">
        <color indexed="40"/>
      </left>
      <right style="thin"/>
      <top/>
      <bottom/>
    </border>
    <border>
      <left style="dotted">
        <color indexed="49"/>
      </left>
      <right>
        <color indexed="63"/>
      </right>
      <top>
        <color indexed="63"/>
      </top>
      <bottom>
        <color indexed="63"/>
      </bottom>
    </border>
    <border>
      <left/>
      <right/>
      <top style="medium"/>
      <bottom/>
    </border>
    <border>
      <left/>
      <right style="thin"/>
      <top style="thin"/>
      <bottom/>
    </border>
    <border>
      <left/>
      <right style="thin"/>
      <top/>
      <bottom style="thin"/>
    </border>
    <border>
      <left/>
      <right style="thin"/>
      <top style="thin"/>
      <bottom style="thin"/>
    </border>
    <border>
      <left style="thin">
        <color indexed="40"/>
      </left>
      <right style="thin"/>
      <top style="thin"/>
      <bottom style="thin"/>
    </border>
    <border>
      <left style="thin"/>
      <right style="medium"/>
      <top style="thin"/>
      <bottom style="thin"/>
    </border>
    <border>
      <left style="thin"/>
      <right/>
      <top style="medium"/>
      <bottom/>
    </border>
    <border>
      <left/>
      <right style="medium"/>
      <top style="medium"/>
      <bottom/>
    </border>
    <border>
      <left style="medium"/>
      <right style="thin"/>
      <top style="medium"/>
      <bottom/>
    </border>
    <border>
      <left style="medium"/>
      <right style="thin"/>
      <top/>
      <bottom/>
    </border>
    <border>
      <left style="medium"/>
      <right style="thin"/>
      <top/>
      <bottom style="double"/>
    </border>
    <border>
      <left style="medium"/>
      <right/>
      <top style="medium"/>
      <bottom/>
    </border>
    <border>
      <left style="medium"/>
      <right/>
      <top/>
      <bottom/>
    </border>
    <border>
      <left style="dotted"/>
      <right style="medium"/>
      <top style="dashDot"/>
      <bottom/>
    </border>
    <border>
      <left style="dotted"/>
      <right style="medium"/>
      <top/>
      <bottom/>
    </border>
    <border>
      <left style="medium"/>
      <right/>
      <top style="dashDot"/>
      <bottom/>
    </border>
    <border>
      <left/>
      <right/>
      <top style="dashDot"/>
      <bottom/>
    </border>
    <border>
      <left style="medium"/>
      <right/>
      <top/>
      <bottom style="dashed"/>
    </border>
    <border>
      <left/>
      <right/>
      <top/>
      <bottom style="dashed"/>
    </border>
    <border>
      <left style="thin"/>
      <right style="thin">
        <color indexed="40"/>
      </right>
      <top style="thin"/>
      <bottom style="thin"/>
    </border>
    <border>
      <left style="medium"/>
      <right style="thin"/>
      <top style="double"/>
      <bottom/>
    </border>
    <border>
      <left style="medium"/>
      <right style="thin"/>
      <top/>
      <bottom style="medium"/>
    </border>
    <border>
      <left style="medium"/>
      <right/>
      <top style="dashed"/>
      <bottom/>
    </border>
    <border>
      <left/>
      <right/>
      <top style="dashed"/>
      <bottom/>
    </border>
    <border>
      <left style="medium"/>
      <right/>
      <top/>
      <bottom style="double"/>
    </border>
    <border>
      <left style="dashed"/>
      <right style="medium"/>
      <top style="dashDot"/>
      <bottom/>
    </border>
    <border>
      <left style="dashed"/>
      <right style="medium"/>
      <top/>
      <bottom/>
    </border>
    <border>
      <left style="dashed"/>
      <right style="medium"/>
      <top/>
      <bottom style="medium"/>
    </border>
    <border>
      <left/>
      <right style="dashed"/>
      <top style="dashed"/>
      <bottom/>
    </border>
    <border>
      <left/>
      <right style="dashed"/>
      <top/>
      <bottom style="dashed"/>
    </border>
    <border>
      <left style="medium"/>
      <right/>
      <top/>
      <bottom style="medium"/>
    </border>
    <border>
      <left style="hair"/>
      <right style="medium"/>
      <top style="dashDot"/>
      <bottom/>
    </border>
    <border>
      <left style="hair"/>
      <right style="medium"/>
      <top/>
      <bottom/>
    </border>
    <border>
      <left style="hair"/>
      <right style="medium"/>
      <top/>
      <bottom style="medium"/>
    </border>
    <border>
      <left/>
      <right/>
      <top style="thin"/>
      <bottom style="thin"/>
    </border>
    <border>
      <left/>
      <right style="dotted"/>
      <top style="dashDot"/>
      <bottom/>
    </border>
    <border>
      <left/>
      <right style="dotted"/>
      <top/>
      <bottom style="medium"/>
    </border>
    <border>
      <left style="dotted"/>
      <right style="medium"/>
      <top/>
      <bottom style="medium"/>
    </border>
    <border>
      <left/>
      <right style="dashed"/>
      <top/>
      <bottom style="medium"/>
    </border>
    <border>
      <left style="thin"/>
      <right/>
      <top style="thin"/>
      <bottom/>
    </border>
    <border>
      <left style="thin"/>
      <right/>
      <top/>
      <bottom style="thin"/>
    </border>
    <border>
      <left/>
      <right style="hair"/>
      <top style="dashed"/>
      <bottom/>
    </border>
    <border>
      <left/>
      <right style="hair"/>
      <top/>
      <bottom style="medium"/>
    </border>
    <border>
      <left style="thin"/>
      <right/>
      <top style="thin"/>
      <bottom style="hair"/>
    </border>
    <border>
      <left/>
      <right/>
      <top style="thin"/>
      <bottom style="hair"/>
    </border>
    <border>
      <left style="dotted"/>
      <right/>
      <top style="thin"/>
      <bottom style="hair"/>
    </border>
    <border>
      <left/>
      <right style="thin"/>
      <top style="thin"/>
      <bottom style="hair"/>
    </border>
    <border>
      <left/>
      <right style="dotted"/>
      <top style="thin"/>
      <bottom style="hair"/>
    </border>
    <border>
      <left/>
      <right style="dotted"/>
      <top/>
      <bottom style="thin"/>
    </border>
    <border>
      <left style="dotted"/>
      <right/>
      <top/>
      <bottom style="thin"/>
    </border>
    <border>
      <left style="dotted"/>
      <right/>
      <top style="hair"/>
      <bottom style="thin"/>
    </border>
    <border>
      <left/>
      <right/>
      <top style="hair"/>
      <bottom style="thin"/>
    </border>
    <border>
      <left/>
      <right style="thin"/>
      <top style="hair"/>
      <bottom style="thin"/>
    </border>
    <border>
      <left style="dashed"/>
      <right/>
      <top style="hair"/>
      <bottom style="thin"/>
    </border>
    <border>
      <left/>
      <right style="dotted"/>
      <top style="hair"/>
      <bottom style="thin"/>
    </border>
    <border>
      <left style="thin"/>
      <right/>
      <top style="hair"/>
      <bottom style="thin"/>
    </border>
    <border>
      <left style="thin"/>
      <right style="dotted"/>
      <top style="thin"/>
      <bottom style="thin"/>
    </border>
    <border>
      <left style="dotted"/>
      <right style="thin"/>
      <top style="thin"/>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56">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177" fontId="7" fillId="0" borderId="11" xfId="0" applyNumberFormat="1" applyFont="1" applyBorder="1" applyAlignment="1">
      <alignment horizontal="center" vertical="center"/>
    </xf>
    <xf numFmtId="177" fontId="6" fillId="0" borderId="0" xfId="0" applyNumberFormat="1" applyFont="1" applyAlignment="1">
      <alignment vertical="center"/>
    </xf>
    <xf numFmtId="177" fontId="7" fillId="0" borderId="0" xfId="0" applyNumberFormat="1" applyFont="1" applyAlignment="1">
      <alignment vertical="center"/>
    </xf>
    <xf numFmtId="177" fontId="8" fillId="0" borderId="0" xfId="0" applyNumberFormat="1" applyFont="1" applyAlignment="1">
      <alignment vertical="center"/>
    </xf>
    <xf numFmtId="0" fontId="18"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5" fillId="0" borderId="23"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9" fillId="33" borderId="23" xfId="0" applyFont="1" applyFill="1" applyBorder="1" applyAlignment="1" applyProtection="1">
      <alignment horizontal="right" vertical="center" shrinkToFit="1"/>
      <protection locked="0"/>
    </xf>
    <xf numFmtId="0" fontId="22" fillId="34" borderId="23" xfId="0" applyFont="1" applyFill="1" applyBorder="1" applyAlignment="1" applyProtection="1">
      <alignment horizontal="right" vertical="center" shrinkToFit="1"/>
      <protection locked="0"/>
    </xf>
    <xf numFmtId="0" fontId="5" fillId="35" borderId="23" xfId="0" applyFont="1" applyFill="1" applyBorder="1" applyAlignment="1" applyProtection="1">
      <alignment horizontal="center" vertical="center"/>
      <protection locked="0"/>
    </xf>
    <xf numFmtId="0" fontId="5" fillId="35" borderId="23" xfId="0" applyFont="1" applyFill="1" applyBorder="1" applyAlignment="1" applyProtection="1">
      <alignment horizontal="right" vertical="center"/>
      <protection locked="0"/>
    </xf>
    <xf numFmtId="0" fontId="5" fillId="0" borderId="24"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6"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26" xfId="0" applyFont="1" applyBorder="1" applyAlignment="1" applyProtection="1">
      <alignment vertical="center"/>
      <protection/>
    </xf>
    <xf numFmtId="0" fontId="6" fillId="0" borderId="2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27" xfId="0" applyFont="1" applyBorder="1" applyAlignment="1" applyProtection="1">
      <alignment vertical="center"/>
      <protection/>
    </xf>
    <xf numFmtId="0" fontId="5" fillId="0" borderId="24"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19" xfId="0" applyFont="1" applyBorder="1" applyAlignment="1" applyProtection="1">
      <alignment vertical="center"/>
      <protection/>
    </xf>
    <xf numFmtId="0" fontId="5" fillId="0" borderId="21" xfId="0" applyFont="1" applyBorder="1" applyAlignment="1" applyProtection="1">
      <alignment vertical="center"/>
      <protection/>
    </xf>
    <xf numFmtId="0" fontId="0" fillId="0" borderId="29" xfId="0" applyBorder="1" applyAlignment="1" applyProtection="1">
      <alignment horizontal="center" vertical="center"/>
      <protection locked="0"/>
    </xf>
    <xf numFmtId="0" fontId="5" fillId="0" borderId="30" xfId="0" applyFont="1" applyBorder="1" applyAlignment="1" applyProtection="1">
      <alignment vertical="center"/>
      <protection/>
    </xf>
    <xf numFmtId="0" fontId="15" fillId="36" borderId="31" xfId="0" applyFont="1" applyFill="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5" fillId="0" borderId="0" xfId="0" applyFont="1" applyAlignment="1" applyProtection="1">
      <alignment vertical="center"/>
      <protection/>
    </xf>
    <xf numFmtId="0" fontId="15" fillId="37" borderId="31" xfId="0" applyFont="1" applyFill="1" applyBorder="1" applyAlignment="1" applyProtection="1">
      <alignment horizontal="center" vertical="center"/>
      <protection/>
    </xf>
    <xf numFmtId="0" fontId="15" fillId="35" borderId="31"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5" fillId="0" borderId="32" xfId="0" applyFont="1" applyBorder="1" applyAlignment="1" applyProtection="1">
      <alignment vertical="center"/>
      <protection/>
    </xf>
    <xf numFmtId="0" fontId="6" fillId="0" borderId="30" xfId="0" applyFont="1" applyBorder="1" applyAlignment="1" applyProtection="1">
      <alignment vertical="center"/>
      <protection locked="0"/>
    </xf>
    <xf numFmtId="0" fontId="6" fillId="0" borderId="3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6"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5" fillId="35" borderId="23" xfId="0" applyFont="1" applyFill="1" applyBorder="1" applyAlignment="1" applyProtection="1">
      <alignment horizontal="right" vertical="center"/>
      <protection/>
    </xf>
    <xf numFmtId="0" fontId="15" fillId="33" borderId="23" xfId="0" applyFont="1" applyFill="1" applyBorder="1" applyAlignment="1" applyProtection="1">
      <alignment horizontal="center" vertical="center"/>
      <protection/>
    </xf>
    <xf numFmtId="0" fontId="23" fillId="0" borderId="0" xfId="0" applyFont="1" applyBorder="1" applyAlignment="1" applyProtection="1">
      <alignment vertical="center"/>
      <protection/>
    </xf>
    <xf numFmtId="0" fontId="23" fillId="0" borderId="24" xfId="0" applyFont="1" applyBorder="1" applyAlignment="1" applyProtection="1">
      <alignment vertical="center"/>
      <protection/>
    </xf>
    <xf numFmtId="0" fontId="6" fillId="0" borderId="0" xfId="0" applyFont="1" applyAlignment="1" applyProtection="1">
      <alignment vertical="center"/>
      <protection/>
    </xf>
    <xf numFmtId="0" fontId="5" fillId="35" borderId="23"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0" fontId="9" fillId="35" borderId="23" xfId="0" applyFont="1" applyFill="1" applyBorder="1" applyAlignment="1" applyProtection="1">
      <alignment horizontal="right" vertical="center"/>
      <protection/>
    </xf>
    <xf numFmtId="0" fontId="5" fillId="34" borderId="23"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wrapText="1"/>
      <protection/>
    </xf>
    <xf numFmtId="0" fontId="22" fillId="35" borderId="23" xfId="0" applyFont="1" applyFill="1" applyBorder="1" applyAlignment="1" applyProtection="1">
      <alignment horizontal="right" vertical="center"/>
      <protection/>
    </xf>
    <xf numFmtId="0" fontId="5" fillId="0" borderId="0" xfId="0" applyFont="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vertical="center" shrinkToFit="1"/>
      <protection/>
    </xf>
    <xf numFmtId="0" fontId="6" fillId="0" borderId="0" xfId="0" applyFont="1" applyAlignment="1" applyProtection="1">
      <alignment vertical="center" shrinkToFit="1"/>
      <protection/>
    </xf>
    <xf numFmtId="0" fontId="6" fillId="0" borderId="20"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6" fillId="0" borderId="30" xfId="0"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5" fillId="0" borderId="35"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37" xfId="0" applyFont="1" applyBorder="1" applyAlignment="1" applyProtection="1">
      <alignment vertical="center"/>
      <protection locked="0"/>
    </xf>
    <xf numFmtId="177" fontId="6" fillId="0" borderId="0" xfId="0" applyNumberFormat="1"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177" fontId="6" fillId="0" borderId="0" xfId="0" applyNumberFormat="1" applyFont="1" applyAlignment="1" applyProtection="1">
      <alignment horizontal="center" vertical="center"/>
      <protection locked="0"/>
    </xf>
    <xf numFmtId="0" fontId="6"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5" xfId="0" applyFont="1" applyBorder="1" applyAlignment="1" applyProtection="1">
      <alignment vertical="center"/>
      <protection locked="0"/>
    </xf>
    <xf numFmtId="177" fontId="6" fillId="0" borderId="0" xfId="0" applyNumberFormat="1" applyFont="1" applyAlignment="1" applyProtection="1">
      <alignment vertical="center"/>
      <protection locked="0"/>
    </xf>
    <xf numFmtId="0" fontId="6" fillId="0" borderId="25" xfId="0" applyFont="1" applyBorder="1" applyAlignment="1" applyProtection="1">
      <alignment vertical="center"/>
      <protection locked="0"/>
    </xf>
    <xf numFmtId="0" fontId="5" fillId="0" borderId="46" xfId="0" applyFont="1" applyBorder="1" applyAlignment="1" applyProtection="1">
      <alignment vertical="center"/>
      <protection/>
    </xf>
    <xf numFmtId="177" fontId="6" fillId="0" borderId="46" xfId="0" applyNumberFormat="1" applyFont="1" applyBorder="1" applyAlignment="1" applyProtection="1">
      <alignment vertical="center"/>
      <protection/>
    </xf>
    <xf numFmtId="0" fontId="6" fillId="0" borderId="24" xfId="0" applyFont="1" applyBorder="1" applyAlignment="1" applyProtection="1">
      <alignment vertical="center"/>
      <protection/>
    </xf>
    <xf numFmtId="0" fontId="6" fillId="0" borderId="32" xfId="0" applyFont="1" applyBorder="1" applyAlignment="1" applyProtection="1">
      <alignment vertical="center"/>
      <protection/>
    </xf>
    <xf numFmtId="177" fontId="6" fillId="0" borderId="0" xfId="0" applyNumberFormat="1" applyFont="1" applyBorder="1" applyAlignment="1" applyProtection="1">
      <alignment vertical="center"/>
      <protection/>
    </xf>
    <xf numFmtId="0" fontId="5" fillId="0" borderId="47"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48"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0" xfId="0" applyFont="1" applyFill="1" applyBorder="1" applyAlignment="1" applyProtection="1">
      <alignment vertical="center" wrapText="1"/>
      <protection/>
    </xf>
    <xf numFmtId="0" fontId="9" fillId="36" borderId="23" xfId="0" applyFont="1" applyFill="1" applyBorder="1" applyAlignment="1" applyProtection="1">
      <alignment horizontal="right" vertical="center"/>
      <protection/>
    </xf>
    <xf numFmtId="0" fontId="9" fillId="36" borderId="23" xfId="0"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24" fillId="0" borderId="0" xfId="0" applyFont="1" applyBorder="1" applyAlignment="1" applyProtection="1">
      <alignment vertical="center"/>
      <protection locked="0"/>
    </xf>
    <xf numFmtId="179" fontId="6" fillId="0" borderId="0" xfId="0" applyNumberFormat="1" applyFont="1" applyBorder="1" applyAlignment="1" applyProtection="1">
      <alignment vertical="center"/>
      <protection/>
    </xf>
    <xf numFmtId="0" fontId="6" fillId="0" borderId="18" xfId="0" applyFont="1" applyBorder="1" applyAlignment="1" applyProtection="1">
      <alignment horizontal="center" vertical="center"/>
      <protection/>
    </xf>
    <xf numFmtId="178" fontId="6" fillId="0" borderId="0" xfId="0" applyNumberFormat="1" applyFont="1" applyBorder="1" applyAlignment="1" applyProtection="1">
      <alignment vertical="center"/>
      <protection/>
    </xf>
    <xf numFmtId="177" fontId="6" fillId="0" borderId="0" xfId="0" applyNumberFormat="1" applyFont="1" applyAlignment="1" applyProtection="1">
      <alignment horizontal="center" vertical="center"/>
      <protection/>
    </xf>
    <xf numFmtId="0" fontId="0" fillId="0" borderId="0" xfId="0" applyAlignment="1" applyProtection="1">
      <alignment vertical="center"/>
      <protection locked="0"/>
    </xf>
    <xf numFmtId="0" fontId="0" fillId="0" borderId="50" xfId="0" applyBorder="1" applyAlignment="1" applyProtection="1">
      <alignment horizontal="center" vertical="center"/>
      <protection locked="0"/>
    </xf>
    <xf numFmtId="0" fontId="0" fillId="0" borderId="29" xfId="0" applyBorder="1" applyAlignment="1" applyProtection="1">
      <alignment horizontal="justify" vertical="center" wrapText="1"/>
      <protection locked="0"/>
    </xf>
    <xf numFmtId="0" fontId="0" fillId="0" borderId="51" xfId="0" applyBorder="1" applyAlignment="1" applyProtection="1">
      <alignment horizontal="justify" vertical="center" wrapText="1"/>
      <protection locked="0"/>
    </xf>
    <xf numFmtId="0" fontId="0" fillId="0" borderId="51" xfId="0" applyBorder="1" applyAlignment="1" applyProtection="1">
      <alignment horizontal="distributed" vertical="center" wrapText="1"/>
      <protection locked="0"/>
    </xf>
    <xf numFmtId="0" fontId="5"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76" fontId="6" fillId="0" borderId="24" xfId="0" applyNumberFormat="1" applyFont="1" applyBorder="1" applyAlignment="1" applyProtection="1">
      <alignment vertical="center"/>
      <protection/>
    </xf>
    <xf numFmtId="0" fontId="7" fillId="0" borderId="15"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0" xfId="0" applyFont="1" applyAlignment="1">
      <alignment vertical="center"/>
    </xf>
    <xf numFmtId="0" fontId="7" fillId="0" borderId="13"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6" fillId="0" borderId="25"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16" fillId="0" borderId="0" xfId="0" applyFont="1" applyAlignment="1">
      <alignment vertical="center" shrinkToFit="1"/>
    </xf>
    <xf numFmtId="0" fontId="0" fillId="0" borderId="0" xfId="0" applyAlignment="1">
      <alignment vertical="center" shrinkToFit="1"/>
    </xf>
    <xf numFmtId="0" fontId="16" fillId="0" borderId="0" xfId="0" applyFont="1" applyAlignment="1">
      <alignment shrinkToFit="1"/>
    </xf>
    <xf numFmtId="0" fontId="16" fillId="0" borderId="0" xfId="0" applyFont="1" applyAlignment="1">
      <alignment vertical="center" wrapText="1"/>
    </xf>
    <xf numFmtId="0" fontId="8" fillId="0" borderId="0" xfId="0" applyFont="1" applyAlignment="1" applyProtection="1">
      <alignment vertical="center"/>
      <protection locked="0"/>
    </xf>
    <xf numFmtId="0" fontId="16" fillId="0" borderId="0" xfId="0" applyFont="1" applyAlignment="1" applyProtection="1">
      <alignment vertical="center" wrapText="1"/>
      <protection/>
    </xf>
    <xf numFmtId="0" fontId="0" fillId="0" borderId="22" xfId="0"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9" fillId="35" borderId="23"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right" vertical="center"/>
    </xf>
    <xf numFmtId="0" fontId="30" fillId="35" borderId="23" xfId="0" applyFont="1" applyFill="1" applyBorder="1" applyAlignment="1" applyProtection="1">
      <alignment horizontal="right" vertical="center" shrinkToFit="1"/>
      <protection/>
    </xf>
    <xf numFmtId="0" fontId="6" fillId="0" borderId="0" xfId="0" applyFont="1" applyAlignment="1">
      <alignment vertical="center"/>
    </xf>
    <xf numFmtId="0" fontId="6" fillId="0" borderId="24" xfId="0" applyFont="1" applyBorder="1" applyAlignment="1" applyProtection="1">
      <alignment vertical="center"/>
      <protection/>
    </xf>
    <xf numFmtId="0" fontId="6" fillId="0" borderId="0" xfId="0" applyFont="1" applyAlignment="1">
      <alignment horizontal="center" vertical="center"/>
    </xf>
    <xf numFmtId="0" fontId="6" fillId="0" borderId="52" xfId="0" applyFont="1" applyBorder="1" applyAlignment="1" applyProtection="1">
      <alignment vertical="center"/>
      <protection locked="0"/>
    </xf>
    <xf numFmtId="0" fontId="0" fillId="0" borderId="54" xfId="0" applyBorder="1" applyAlignment="1" applyProtection="1">
      <alignment vertical="center"/>
      <protection/>
    </xf>
    <xf numFmtId="0" fontId="0" fillId="0" borderId="0" xfId="0" applyBorder="1" applyAlignment="1" applyProtection="1">
      <alignment vertical="center"/>
      <protection/>
    </xf>
    <xf numFmtId="0" fontId="64" fillId="0" borderId="0" xfId="0" applyFont="1" applyBorder="1" applyAlignment="1" applyProtection="1">
      <alignment horizontal="center" vertical="center"/>
      <protection/>
    </xf>
    <xf numFmtId="0" fontId="64" fillId="0" borderId="26" xfId="0" applyFont="1" applyBorder="1" applyAlignment="1" applyProtection="1">
      <alignment vertical="center"/>
      <protection locked="0"/>
    </xf>
    <xf numFmtId="0" fontId="64" fillId="0" borderId="0" xfId="0" applyFont="1" applyAlignment="1">
      <alignment vertical="center"/>
    </xf>
    <xf numFmtId="0" fontId="0" fillId="0" borderId="0" xfId="0" applyFont="1" applyBorder="1" applyAlignment="1">
      <alignment vertical="center"/>
    </xf>
    <xf numFmtId="0" fontId="0" fillId="0" borderId="49"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22" fillId="36" borderId="23" xfId="0" applyFont="1" applyFill="1" applyBorder="1" applyAlignment="1" applyProtection="1">
      <alignment horizontal="right" vertical="center"/>
      <protection/>
    </xf>
    <xf numFmtId="0" fontId="65"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Alignment="1" applyProtection="1">
      <alignment vertical="center"/>
      <protection/>
    </xf>
    <xf numFmtId="0" fontId="17" fillId="0" borderId="24" xfId="0" applyFont="1" applyBorder="1" applyAlignment="1">
      <alignment horizontal="center" vertical="center"/>
    </xf>
    <xf numFmtId="0" fontId="18" fillId="0" borderId="24"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5" fillId="33" borderId="50" xfId="0" applyFont="1" applyFill="1" applyBorder="1" applyAlignment="1" applyProtection="1">
      <alignment horizontal="center" vertical="center" wrapText="1"/>
      <protection locked="0"/>
    </xf>
    <xf numFmtId="0" fontId="5" fillId="33" borderId="51" xfId="0" applyFont="1" applyFill="1" applyBorder="1" applyAlignment="1" applyProtection="1">
      <alignment horizontal="center" vertical="center" wrapText="1"/>
      <protection locked="0"/>
    </xf>
    <xf numFmtId="0" fontId="21" fillId="38" borderId="65" xfId="0" applyFont="1" applyFill="1" applyBorder="1" applyAlignment="1" applyProtection="1">
      <alignment horizontal="center" vertical="center"/>
      <protection/>
    </xf>
    <xf numFmtId="0" fontId="14" fillId="38" borderId="54" xfId="0" applyFont="1" applyFill="1" applyBorder="1" applyAlignment="1" applyProtection="1">
      <alignment horizontal="center" vertical="center"/>
      <protection/>
    </xf>
    <xf numFmtId="0" fontId="0" fillId="38" borderId="61" xfId="0" applyFill="1" applyBorder="1" applyAlignment="1" applyProtection="1">
      <alignment horizontal="center" vertical="center"/>
      <protection/>
    </xf>
    <xf numFmtId="0" fontId="14" fillId="38" borderId="66" xfId="0" applyFont="1" applyFill="1" applyBorder="1" applyAlignment="1" applyProtection="1">
      <alignment horizontal="center" vertical="center"/>
      <protection/>
    </xf>
    <xf numFmtId="0" fontId="14" fillId="38" borderId="0" xfId="0" applyFont="1" applyFill="1" applyBorder="1" applyAlignment="1" applyProtection="1">
      <alignment horizontal="center" vertical="center"/>
      <protection/>
    </xf>
    <xf numFmtId="0" fontId="0" fillId="38" borderId="30" xfId="0" applyFill="1" applyBorder="1" applyAlignment="1" applyProtection="1">
      <alignment horizontal="center" vertical="center"/>
      <protection/>
    </xf>
    <xf numFmtId="176" fontId="16" fillId="0" borderId="67" xfId="0" applyNumberFormat="1" applyFont="1" applyFill="1" applyBorder="1" applyAlignment="1" applyProtection="1">
      <alignment horizontal="center" vertical="center"/>
      <protection/>
    </xf>
    <xf numFmtId="176" fontId="16" fillId="0" borderId="68" xfId="0" applyNumberFormat="1" applyFont="1" applyFill="1" applyBorder="1" applyAlignment="1" applyProtection="1">
      <alignment horizontal="center" vertical="center"/>
      <protection/>
    </xf>
    <xf numFmtId="0" fontId="11" fillId="0" borderId="66" xfId="0"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0" fillId="0" borderId="30" xfId="0" applyBorder="1" applyAlignment="1" applyProtection="1">
      <alignment vertical="center" wrapText="1"/>
      <protection/>
    </xf>
    <xf numFmtId="0" fontId="12" fillId="0" borderId="66" xfId="0" applyFont="1" applyFill="1" applyBorder="1" applyAlignment="1" applyProtection="1">
      <alignment vertical="center" wrapText="1"/>
      <protection/>
    </xf>
    <xf numFmtId="176" fontId="19" fillId="0" borderId="69" xfId="0" applyNumberFormat="1" applyFont="1" applyFill="1" applyBorder="1" applyAlignment="1" applyProtection="1">
      <alignment horizontal="right" vertical="center"/>
      <protection/>
    </xf>
    <xf numFmtId="176" fontId="19" fillId="0" borderId="70" xfId="0" applyNumberFormat="1" applyFont="1" applyFill="1" applyBorder="1" applyAlignment="1" applyProtection="1">
      <alignment horizontal="right" vertical="center"/>
      <protection/>
    </xf>
    <xf numFmtId="176" fontId="19" fillId="0" borderId="71" xfId="0" applyNumberFormat="1" applyFont="1" applyFill="1" applyBorder="1" applyAlignment="1" applyProtection="1">
      <alignment horizontal="right" vertical="center"/>
      <protection/>
    </xf>
    <xf numFmtId="176" fontId="19" fillId="0" borderId="72" xfId="0" applyNumberFormat="1" applyFont="1" applyFill="1" applyBorder="1" applyAlignment="1" applyProtection="1">
      <alignment horizontal="right" vertical="center"/>
      <protection/>
    </xf>
    <xf numFmtId="0" fontId="20" fillId="0" borderId="54"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5" fillId="35" borderId="31"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3"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15" fillId="35" borderId="31" xfId="0" applyFont="1" applyFill="1" applyBorder="1" applyAlignment="1" applyProtection="1">
      <alignment horizontal="center" vertical="center"/>
      <protection locked="0"/>
    </xf>
    <xf numFmtId="0" fontId="15" fillId="35" borderId="57" xfId="0" applyFont="1" applyFill="1" applyBorder="1" applyAlignment="1" applyProtection="1">
      <alignment horizontal="center" vertical="center"/>
      <protection locked="0"/>
    </xf>
    <xf numFmtId="0" fontId="15" fillId="0" borderId="31" xfId="0" applyFont="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0" fontId="20" fillId="0" borderId="76" xfId="0" applyFont="1" applyBorder="1" applyAlignment="1" applyProtection="1">
      <alignment horizontal="center" vertical="center"/>
      <protection/>
    </xf>
    <xf numFmtId="0" fontId="19" fillId="0" borderId="77" xfId="0" applyFont="1" applyBorder="1" applyAlignment="1" applyProtection="1">
      <alignment horizontal="center" vertical="center"/>
      <protection/>
    </xf>
    <xf numFmtId="0" fontId="19" fillId="0" borderId="66" xfId="0" applyFont="1" applyBorder="1" applyAlignment="1" applyProtection="1">
      <alignment horizontal="center" vertical="center"/>
      <protection/>
    </xf>
    <xf numFmtId="0" fontId="13" fillId="37" borderId="66" xfId="0" applyFont="1" applyFill="1" applyBorder="1" applyAlignment="1" applyProtection="1">
      <alignment horizontal="center" vertical="center" wrapText="1"/>
      <protection/>
    </xf>
    <xf numFmtId="0" fontId="13" fillId="37" borderId="0" xfId="0" applyFont="1" applyFill="1" applyBorder="1" applyAlignment="1" applyProtection="1">
      <alignment horizontal="center" vertical="center" wrapText="1"/>
      <protection/>
    </xf>
    <xf numFmtId="0" fontId="13" fillId="37" borderId="30" xfId="0" applyFont="1" applyFill="1" applyBorder="1" applyAlignment="1" applyProtection="1">
      <alignment horizontal="center" vertical="center" wrapText="1"/>
      <protection/>
    </xf>
    <xf numFmtId="0" fontId="13" fillId="37" borderId="78" xfId="0" applyFont="1" applyFill="1" applyBorder="1" applyAlignment="1" applyProtection="1">
      <alignment horizontal="center" vertical="center" wrapText="1"/>
      <protection/>
    </xf>
    <xf numFmtId="0" fontId="13" fillId="37" borderId="11" xfId="0" applyFont="1" applyFill="1" applyBorder="1" applyAlignment="1" applyProtection="1">
      <alignment horizontal="center" vertical="center" wrapText="1"/>
      <protection/>
    </xf>
    <xf numFmtId="0" fontId="13" fillId="37" borderId="17" xfId="0" applyFont="1" applyFill="1" applyBorder="1" applyAlignment="1" applyProtection="1">
      <alignment horizontal="center" vertical="center" wrapText="1"/>
      <protection/>
    </xf>
    <xf numFmtId="176" fontId="16" fillId="0" borderId="79" xfId="0" applyNumberFormat="1" applyFont="1" applyFill="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21" fillId="38" borderId="65" xfId="0" applyFont="1" applyFill="1" applyBorder="1" applyAlignment="1" applyProtection="1">
      <alignment horizontal="center" vertical="center"/>
      <protection locked="0"/>
    </xf>
    <xf numFmtId="0" fontId="14" fillId="38" borderId="54" xfId="0" applyFont="1" applyFill="1" applyBorder="1" applyAlignment="1" applyProtection="1">
      <alignment horizontal="center" vertical="center"/>
      <protection locked="0"/>
    </xf>
    <xf numFmtId="0" fontId="0" fillId="38" borderId="61" xfId="0" applyFill="1" applyBorder="1" applyAlignment="1" applyProtection="1">
      <alignment horizontal="center" vertical="center"/>
      <protection locked="0"/>
    </xf>
    <xf numFmtId="0" fontId="14" fillId="38" borderId="66" xfId="0" applyFont="1" applyFill="1" applyBorder="1" applyAlignment="1" applyProtection="1">
      <alignment horizontal="center" vertical="center"/>
      <protection locked="0"/>
    </xf>
    <xf numFmtId="0" fontId="14" fillId="38" borderId="0" xfId="0" applyFont="1" applyFill="1" applyBorder="1" applyAlignment="1" applyProtection="1">
      <alignment horizontal="center" vertical="center"/>
      <protection locked="0"/>
    </xf>
    <xf numFmtId="0" fontId="0" fillId="38" borderId="30" xfId="0" applyFill="1" applyBorder="1" applyAlignment="1" applyProtection="1">
      <alignment horizontal="center" vertical="center"/>
      <protection locked="0"/>
    </xf>
    <xf numFmtId="0" fontId="20" fillId="0" borderId="76" xfId="0" applyFont="1" applyBorder="1" applyAlignment="1" applyProtection="1">
      <alignment horizontal="center" vertical="center" shrinkToFit="1"/>
      <protection/>
    </xf>
    <xf numFmtId="0" fontId="19" fillId="0" borderId="77" xfId="0" applyFont="1" applyBorder="1" applyAlignment="1" applyProtection="1">
      <alignment horizontal="center" vertical="center" shrinkToFit="1"/>
      <protection/>
    </xf>
    <xf numFmtId="0" fontId="19" fillId="0" borderId="82" xfId="0" applyFont="1" applyBorder="1" applyAlignment="1" applyProtection="1">
      <alignment horizontal="center" vertical="center" shrinkToFit="1"/>
      <protection/>
    </xf>
    <xf numFmtId="0" fontId="19" fillId="0" borderId="71" xfId="0" applyFont="1" applyBorder="1" applyAlignment="1" applyProtection="1">
      <alignment horizontal="center" vertical="center" shrinkToFit="1"/>
      <protection/>
    </xf>
    <xf numFmtId="0" fontId="19" fillId="0" borderId="72" xfId="0" applyFont="1" applyBorder="1" applyAlignment="1" applyProtection="1">
      <alignment horizontal="center" vertical="center" shrinkToFit="1"/>
      <protection/>
    </xf>
    <xf numFmtId="0" fontId="19" fillId="0" borderId="83" xfId="0" applyFont="1" applyBorder="1" applyAlignment="1" applyProtection="1">
      <alignment horizontal="center" vertical="center" shrinkToFit="1"/>
      <protection/>
    </xf>
    <xf numFmtId="0" fontId="28" fillId="37" borderId="66" xfId="0" applyFont="1" applyFill="1" applyBorder="1" applyAlignment="1" applyProtection="1">
      <alignment horizontal="center" vertical="center" wrapText="1" shrinkToFit="1"/>
      <protection/>
    </xf>
    <xf numFmtId="0" fontId="28" fillId="37" borderId="0" xfId="0" applyFont="1" applyFill="1" applyBorder="1" applyAlignment="1" applyProtection="1">
      <alignment horizontal="center" vertical="center" wrapText="1" shrinkToFit="1"/>
      <protection/>
    </xf>
    <xf numFmtId="0" fontId="28" fillId="37" borderId="30" xfId="0" applyFont="1" applyFill="1" applyBorder="1" applyAlignment="1" applyProtection="1">
      <alignment horizontal="center" vertical="center" wrapText="1" shrinkToFit="1"/>
      <protection/>
    </xf>
    <xf numFmtId="0" fontId="28" fillId="37" borderId="78" xfId="0" applyFont="1" applyFill="1" applyBorder="1" applyAlignment="1" applyProtection="1">
      <alignment horizontal="center" vertical="center" wrapText="1" shrinkToFit="1"/>
      <protection/>
    </xf>
    <xf numFmtId="0" fontId="28" fillId="37" borderId="11" xfId="0" applyFont="1" applyFill="1" applyBorder="1" applyAlignment="1" applyProtection="1">
      <alignment horizontal="center" vertical="center" wrapText="1" shrinkToFit="1"/>
      <protection/>
    </xf>
    <xf numFmtId="0" fontId="28" fillId="37" borderId="17" xfId="0" applyFont="1" applyFill="1" applyBorder="1" applyAlignment="1" applyProtection="1">
      <alignment horizontal="center" vertical="center" wrapText="1" shrinkToFit="1"/>
      <protection/>
    </xf>
    <xf numFmtId="0" fontId="10" fillId="0" borderId="74" xfId="0" applyFont="1" applyBorder="1" applyAlignment="1">
      <alignment horizontal="center" vertical="center"/>
    </xf>
    <xf numFmtId="0" fontId="0" fillId="0" borderId="63" xfId="0" applyBorder="1" applyAlignment="1">
      <alignment horizontal="center" vertical="center"/>
    </xf>
    <xf numFmtId="0" fontId="0" fillId="0" borderId="75" xfId="0" applyBorder="1" applyAlignment="1">
      <alignment horizontal="center" vertical="center"/>
    </xf>
    <xf numFmtId="0" fontId="3" fillId="0" borderId="57" xfId="0" applyFont="1"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4"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4" xfId="0" applyFont="1" applyBorder="1" applyAlignment="1">
      <alignment horizontal="center" vertical="center"/>
    </xf>
    <xf numFmtId="0" fontId="3" fillId="0" borderId="73" xfId="0" applyFont="1" applyBorder="1" applyAlignment="1">
      <alignment horizontal="center" vertical="center"/>
    </xf>
    <xf numFmtId="0" fontId="24" fillId="0" borderId="76" xfId="0" applyFont="1" applyBorder="1" applyAlignment="1" applyProtection="1">
      <alignment vertical="center"/>
      <protection/>
    </xf>
    <xf numFmtId="0" fontId="24" fillId="0" borderId="77" xfId="0" applyFont="1" applyBorder="1" applyAlignment="1" applyProtection="1">
      <alignment vertical="center"/>
      <protection/>
    </xf>
    <xf numFmtId="0" fontId="24" fillId="0" borderId="84" xfId="0" applyFont="1" applyBorder="1" applyAlignment="1" applyProtection="1">
      <alignment vertical="center"/>
      <protection/>
    </xf>
    <xf numFmtId="0" fontId="24" fillId="0" borderId="24" xfId="0" applyFont="1" applyBorder="1" applyAlignment="1" applyProtection="1">
      <alignment vertical="center"/>
      <protection/>
    </xf>
    <xf numFmtId="176" fontId="16" fillId="0" borderId="85" xfId="0" applyNumberFormat="1" applyFont="1" applyFill="1" applyBorder="1" applyAlignment="1" applyProtection="1">
      <alignment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24" fillId="0" borderId="66" xfId="0" applyFont="1" applyBorder="1" applyAlignment="1" applyProtection="1">
      <alignment vertical="center"/>
      <protection/>
    </xf>
    <xf numFmtId="0" fontId="24" fillId="0" borderId="0" xfId="0" applyFont="1" applyBorder="1" applyAlignment="1" applyProtection="1">
      <alignment vertical="center"/>
      <protection/>
    </xf>
    <xf numFmtId="0" fontId="25" fillId="36" borderId="88" xfId="0" applyFont="1" applyFill="1" applyBorder="1" applyAlignment="1" applyProtection="1">
      <alignment horizontal="right" vertical="center" shrinkToFit="1"/>
      <protection/>
    </xf>
    <xf numFmtId="0" fontId="0" fillId="0" borderId="88" xfId="0" applyBorder="1" applyAlignment="1" applyProtection="1">
      <alignment vertical="center" shrinkToFit="1"/>
      <protection/>
    </xf>
    <xf numFmtId="0" fontId="0" fillId="39" borderId="88" xfId="0" applyFill="1" applyBorder="1" applyAlignment="1" applyProtection="1">
      <alignment vertical="center"/>
      <protection locked="0"/>
    </xf>
    <xf numFmtId="0" fontId="0" fillId="39" borderId="57" xfId="0" applyFill="1" applyBorder="1" applyAlignment="1" applyProtection="1">
      <alignment vertical="center"/>
      <protection locked="0"/>
    </xf>
    <xf numFmtId="0" fontId="3" fillId="36" borderId="31" xfId="0" applyFont="1" applyFill="1" applyBorder="1" applyAlignment="1" applyProtection="1">
      <alignment horizontal="center" vertical="center"/>
      <protection/>
    </xf>
    <xf numFmtId="0" fontId="0" fillId="0" borderId="88" xfId="0" applyFont="1" applyBorder="1" applyAlignment="1" applyProtection="1">
      <alignment vertical="center"/>
      <protection/>
    </xf>
    <xf numFmtId="0" fontId="0" fillId="38" borderId="54" xfId="0" applyFill="1" applyBorder="1" applyAlignment="1" applyProtection="1">
      <alignment vertical="center"/>
      <protection/>
    </xf>
    <xf numFmtId="0" fontId="0" fillId="38" borderId="61" xfId="0" applyFill="1" applyBorder="1" applyAlignment="1" applyProtection="1">
      <alignment vertical="center"/>
      <protection/>
    </xf>
    <xf numFmtId="0" fontId="0" fillId="38" borderId="66" xfId="0" applyFill="1" applyBorder="1" applyAlignment="1" applyProtection="1">
      <alignment vertical="center"/>
      <protection/>
    </xf>
    <xf numFmtId="0" fontId="0" fillId="38" borderId="0" xfId="0" applyFill="1" applyAlignment="1" applyProtection="1">
      <alignment vertical="center"/>
      <protection/>
    </xf>
    <xf numFmtId="0" fontId="0" fillId="38" borderId="30" xfId="0" applyFill="1" applyBorder="1" applyAlignment="1" applyProtection="1">
      <alignment vertical="center"/>
      <protection/>
    </xf>
    <xf numFmtId="0" fontId="0" fillId="36" borderId="88" xfId="0" applyFill="1" applyBorder="1" applyAlignment="1" applyProtection="1">
      <alignment vertical="center"/>
      <protection locked="0"/>
    </xf>
    <xf numFmtId="0" fontId="0" fillId="36" borderId="57" xfId="0" applyFill="1" applyBorder="1" applyAlignment="1" applyProtection="1">
      <alignment vertical="center"/>
      <protection locked="0"/>
    </xf>
    <xf numFmtId="0" fontId="14" fillId="37" borderId="66" xfId="0" applyFont="1" applyFill="1" applyBorder="1" applyAlignment="1" applyProtection="1">
      <alignment horizontal="center" vertical="center" wrapText="1"/>
      <protection/>
    </xf>
    <xf numFmtId="0" fontId="14" fillId="37" borderId="0" xfId="0" applyFont="1" applyFill="1" applyBorder="1" applyAlignment="1" applyProtection="1">
      <alignment horizontal="center" vertical="center" wrapText="1"/>
      <protection/>
    </xf>
    <xf numFmtId="0" fontId="14" fillId="37" borderId="30" xfId="0" applyFont="1" applyFill="1" applyBorder="1" applyAlignment="1" applyProtection="1">
      <alignment horizontal="center" vertical="center" wrapText="1"/>
      <protection/>
    </xf>
    <xf numFmtId="0" fontId="14" fillId="37" borderId="78" xfId="0" applyFont="1" applyFill="1" applyBorder="1" applyAlignment="1" applyProtection="1">
      <alignment horizontal="center" vertical="center" wrapText="1"/>
      <protection/>
    </xf>
    <xf numFmtId="0" fontId="14" fillId="37" borderId="11" xfId="0" applyFont="1" applyFill="1" applyBorder="1" applyAlignment="1" applyProtection="1">
      <alignment horizontal="center" vertical="center" wrapText="1"/>
      <protection/>
    </xf>
    <xf numFmtId="0" fontId="14" fillId="37" borderId="17" xfId="0" applyFont="1" applyFill="1" applyBorder="1" applyAlignment="1" applyProtection="1">
      <alignment horizontal="center" vertical="center" wrapText="1"/>
      <protection/>
    </xf>
    <xf numFmtId="0" fontId="15" fillId="36" borderId="31"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9" fillId="31" borderId="50" xfId="0" applyFont="1" applyFill="1" applyBorder="1" applyAlignment="1" applyProtection="1">
      <alignment horizontal="center" vertical="center" wrapText="1"/>
      <protection/>
    </xf>
    <xf numFmtId="0" fontId="9" fillId="31" borderId="29" xfId="0" applyFont="1" applyFill="1" applyBorder="1" applyAlignment="1" applyProtection="1">
      <alignment horizontal="center" vertical="center"/>
      <protection/>
    </xf>
    <xf numFmtId="0" fontId="9" fillId="31" borderId="51" xfId="0" applyFont="1" applyFill="1" applyBorder="1" applyAlignment="1" applyProtection="1">
      <alignment horizontal="center" vertical="center"/>
      <protection/>
    </xf>
    <xf numFmtId="176" fontId="19" fillId="0" borderId="69" xfId="0" applyNumberFormat="1" applyFont="1" applyFill="1" applyBorder="1" applyAlignment="1" applyProtection="1">
      <alignment horizontal="center" vertical="center"/>
      <protection/>
    </xf>
    <xf numFmtId="176" fontId="19" fillId="0" borderId="70" xfId="0" applyNumberFormat="1" applyFont="1" applyFill="1" applyBorder="1" applyAlignment="1" applyProtection="1">
      <alignment horizontal="center" vertical="center"/>
      <protection/>
    </xf>
    <xf numFmtId="176" fontId="19" fillId="0" borderId="71" xfId="0" applyNumberFormat="1" applyFont="1" applyFill="1" applyBorder="1" applyAlignment="1" applyProtection="1">
      <alignment horizontal="center" vertical="center"/>
      <protection/>
    </xf>
    <xf numFmtId="176" fontId="19" fillId="0" borderId="72" xfId="0" applyNumberFormat="1" applyFont="1" applyFill="1" applyBorder="1" applyAlignment="1" applyProtection="1">
      <alignment horizontal="center" vertical="center"/>
      <protection/>
    </xf>
    <xf numFmtId="0" fontId="5" fillId="0" borderId="0" xfId="0" applyFont="1" applyBorder="1" applyAlignment="1" applyProtection="1">
      <alignment horizontal="left" vertical="center" wrapText="1"/>
      <protection/>
    </xf>
    <xf numFmtId="0" fontId="0" fillId="0" borderId="88" xfId="0"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15" fillId="36" borderId="31" xfId="0" applyFont="1" applyFill="1" applyBorder="1" applyAlignment="1" applyProtection="1">
      <alignment horizontal="center" vertical="center"/>
      <protection/>
    </xf>
    <xf numFmtId="5" fontId="20" fillId="0" borderId="69" xfId="0" applyNumberFormat="1" applyFont="1" applyBorder="1" applyAlignment="1" applyProtection="1">
      <alignment horizontal="center" vertical="center"/>
      <protection/>
    </xf>
    <xf numFmtId="0" fontId="19" fillId="0" borderId="70" xfId="0" applyFont="1" applyBorder="1" applyAlignment="1" applyProtection="1">
      <alignment horizontal="center" vertical="center"/>
      <protection/>
    </xf>
    <xf numFmtId="0" fontId="19" fillId="0" borderId="89" xfId="0" applyFont="1" applyBorder="1" applyAlignment="1" applyProtection="1">
      <alignment horizontal="center" vertical="center"/>
      <protection/>
    </xf>
    <xf numFmtId="0" fontId="19" fillId="0" borderId="84"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9" fillId="0" borderId="90" xfId="0" applyFont="1" applyBorder="1" applyAlignment="1" applyProtection="1">
      <alignment horizontal="center" vertical="center"/>
      <protection/>
    </xf>
    <xf numFmtId="176" fontId="24" fillId="0" borderId="67" xfId="0" applyNumberFormat="1" applyFont="1" applyBorder="1" applyAlignment="1" applyProtection="1">
      <alignment horizontal="center" vertical="center"/>
      <protection/>
    </xf>
    <xf numFmtId="176" fontId="16" fillId="0" borderId="91" xfId="0" applyNumberFormat="1" applyFont="1" applyBorder="1" applyAlignment="1" applyProtection="1">
      <alignment horizontal="center" vertical="center"/>
      <protection/>
    </xf>
    <xf numFmtId="0" fontId="24" fillId="0" borderId="76" xfId="0" applyFont="1" applyBorder="1" applyAlignment="1" applyProtection="1">
      <alignment horizontal="center" vertical="center"/>
      <protection/>
    </xf>
    <xf numFmtId="0" fontId="24" fillId="0" borderId="77" xfId="0" applyFont="1" applyBorder="1" applyAlignment="1" applyProtection="1">
      <alignment horizontal="center" vertical="center"/>
      <protection/>
    </xf>
    <xf numFmtId="0" fontId="24" fillId="0" borderId="82" xfId="0" applyFont="1" applyBorder="1" applyAlignment="1" applyProtection="1">
      <alignment horizontal="center" vertical="center"/>
      <protection/>
    </xf>
    <xf numFmtId="0" fontId="24" fillId="0" borderId="84" xfId="0" applyFont="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92" xfId="0" applyFont="1" applyBorder="1" applyAlignment="1" applyProtection="1">
      <alignment horizontal="center" vertical="center"/>
      <protection/>
    </xf>
    <xf numFmtId="0" fontId="26" fillId="0" borderId="76" xfId="0" applyFont="1" applyBorder="1" applyAlignment="1" applyProtection="1">
      <alignment horizontal="center" vertical="center"/>
      <protection/>
    </xf>
    <xf numFmtId="0" fontId="27" fillId="0" borderId="77" xfId="0" applyFont="1" applyBorder="1" applyAlignment="1" applyProtection="1">
      <alignment horizontal="center" vertical="center"/>
      <protection/>
    </xf>
    <xf numFmtId="0" fontId="27" fillId="0" borderId="82" xfId="0" applyFont="1" applyBorder="1" applyAlignment="1" applyProtection="1">
      <alignment horizontal="center" vertical="center"/>
      <protection/>
    </xf>
    <xf numFmtId="0" fontId="27" fillId="0" borderId="71" xfId="0" applyFont="1" applyBorder="1" applyAlignment="1" applyProtection="1">
      <alignment horizontal="center" vertical="center"/>
      <protection/>
    </xf>
    <xf numFmtId="0" fontId="27" fillId="0" borderId="72" xfId="0" applyFont="1" applyBorder="1" applyAlignment="1" applyProtection="1">
      <alignment horizontal="center" vertical="center"/>
      <protection/>
    </xf>
    <xf numFmtId="0" fontId="27" fillId="0" borderId="83" xfId="0" applyFont="1" applyBorder="1" applyAlignment="1" applyProtection="1">
      <alignment horizontal="center" vertical="center"/>
      <protection/>
    </xf>
    <xf numFmtId="0" fontId="10" fillId="0" borderId="74" xfId="0" applyFont="1" applyBorder="1" applyAlignment="1">
      <alignment horizontal="center" vertical="center" wrapText="1"/>
    </xf>
    <xf numFmtId="0" fontId="13" fillId="37" borderId="0" xfId="0" applyFont="1" applyFill="1" applyBorder="1" applyAlignment="1" applyProtection="1">
      <alignment horizontal="center" vertical="center"/>
      <protection/>
    </xf>
    <xf numFmtId="0" fontId="13" fillId="37" borderId="30" xfId="0" applyFont="1" applyFill="1" applyBorder="1" applyAlignment="1" applyProtection="1">
      <alignment horizontal="center" vertical="center"/>
      <protection/>
    </xf>
    <xf numFmtId="0" fontId="13" fillId="37" borderId="66" xfId="0" applyFont="1" applyFill="1" applyBorder="1" applyAlignment="1" applyProtection="1">
      <alignment horizontal="center" vertical="center"/>
      <protection/>
    </xf>
    <xf numFmtId="0" fontId="13" fillId="37" borderId="78" xfId="0" applyFont="1" applyFill="1" applyBorder="1" applyAlignment="1" applyProtection="1">
      <alignment horizontal="center" vertical="center"/>
      <protection/>
    </xf>
    <xf numFmtId="0" fontId="13" fillId="37" borderId="11" xfId="0" applyFont="1" applyFill="1" applyBorder="1" applyAlignment="1" applyProtection="1">
      <alignment horizontal="center" vertical="center"/>
      <protection/>
    </xf>
    <xf numFmtId="0" fontId="13" fillId="37" borderId="17" xfId="0" applyFont="1" applyFill="1" applyBorder="1" applyAlignment="1" applyProtection="1">
      <alignment horizontal="center" vertical="center"/>
      <protection/>
    </xf>
    <xf numFmtId="0" fontId="5" fillId="33" borderId="93" xfId="0" applyFont="1" applyFill="1"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5" fillId="37" borderId="0" xfId="0" applyFont="1" applyFill="1" applyBorder="1" applyAlignment="1" applyProtection="1">
      <alignment horizontal="center" vertical="center"/>
      <protection/>
    </xf>
    <xf numFmtId="0" fontId="5" fillId="37" borderId="30" xfId="0" applyFont="1" applyFill="1" applyBorder="1" applyAlignment="1" applyProtection="1">
      <alignment horizontal="center" vertical="center"/>
      <protection/>
    </xf>
    <xf numFmtId="0" fontId="5" fillId="37" borderId="66" xfId="0" applyFont="1" applyFill="1" applyBorder="1" applyAlignment="1" applyProtection="1">
      <alignment horizontal="center" vertical="center"/>
      <protection/>
    </xf>
    <xf numFmtId="0" fontId="5" fillId="37" borderId="78"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9" fillId="0" borderId="95" xfId="0" applyFont="1" applyBorder="1" applyAlignment="1" applyProtection="1">
      <alignment horizontal="center" vertical="center" shrinkToFit="1"/>
      <protection/>
    </xf>
    <xf numFmtId="0" fontId="19" fillId="0" borderId="84" xfId="0" applyFont="1" applyBorder="1" applyAlignment="1" applyProtection="1">
      <alignment horizontal="center" vertical="center" shrinkToFit="1"/>
      <protection/>
    </xf>
    <xf numFmtId="0" fontId="19" fillId="0" borderId="24" xfId="0" applyFont="1" applyBorder="1" applyAlignment="1" applyProtection="1">
      <alignment horizontal="center" vertical="center" shrinkToFit="1"/>
      <protection/>
    </xf>
    <xf numFmtId="0" fontId="19" fillId="0" borderId="96" xfId="0" applyFont="1" applyBorder="1" applyAlignment="1" applyProtection="1">
      <alignment horizontal="center" vertical="center" shrinkToFit="1"/>
      <protection/>
    </xf>
    <xf numFmtId="176" fontId="16" fillId="0" borderId="85" xfId="0" applyNumberFormat="1" applyFont="1" applyFill="1"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87" xfId="0" applyBorder="1" applyAlignment="1" applyProtection="1">
      <alignment horizontal="center" vertical="center"/>
      <protection/>
    </xf>
    <xf numFmtId="0" fontId="24" fillId="0" borderId="66"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84"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6" fillId="0" borderId="0" xfId="0" applyFont="1" applyAlignment="1">
      <alignment horizontal="left" vertical="center" wrapText="1"/>
    </xf>
    <xf numFmtId="0" fontId="16" fillId="0" borderId="0" xfId="0" applyFont="1" applyAlignment="1">
      <alignment horizontal="left" vertical="center"/>
    </xf>
    <xf numFmtId="176" fontId="29" fillId="0" borderId="97" xfId="0" applyNumberFormat="1" applyFont="1" applyBorder="1" applyAlignment="1" applyProtection="1">
      <alignment horizontal="center" vertical="center"/>
      <protection/>
    </xf>
    <xf numFmtId="176" fontId="29" fillId="0" borderId="98" xfId="0" applyNumberFormat="1" applyFont="1" applyBorder="1" applyAlignment="1" applyProtection="1">
      <alignment horizontal="center" vertical="center"/>
      <protection/>
    </xf>
    <xf numFmtId="176" fontId="29" fillId="0" borderId="99" xfId="0" applyNumberFormat="1" applyFont="1" applyBorder="1" applyAlignment="1" applyProtection="1">
      <alignment horizontal="center" vertical="center"/>
      <protection/>
    </xf>
    <xf numFmtId="176" fontId="29" fillId="0" borderId="100" xfId="0" applyNumberFormat="1" applyFont="1" applyBorder="1" applyAlignment="1" applyProtection="1">
      <alignment horizontal="center" vertical="center"/>
      <protection/>
    </xf>
    <xf numFmtId="176" fontId="29" fillId="0" borderId="101" xfId="0" applyNumberFormat="1" applyFont="1" applyBorder="1" applyAlignment="1" applyProtection="1">
      <alignment horizontal="center" vertical="center"/>
      <protection/>
    </xf>
    <xf numFmtId="176" fontId="0" fillId="0" borderId="94" xfId="0" applyNumberFormat="1" applyBorder="1" applyAlignment="1" applyProtection="1">
      <alignment horizontal="center" vertical="center"/>
      <protection/>
    </xf>
    <xf numFmtId="176" fontId="0" fillId="0" borderId="48" xfId="0" applyNumberFormat="1" applyBorder="1" applyAlignment="1" applyProtection="1">
      <alignment horizontal="center" vertical="center"/>
      <protection/>
    </xf>
    <xf numFmtId="176" fontId="0" fillId="0" borderId="102" xfId="0" applyNumberFormat="1" applyBorder="1" applyAlignment="1" applyProtection="1">
      <alignment horizontal="center" vertical="center"/>
      <protection/>
    </xf>
    <xf numFmtId="176" fontId="0" fillId="0" borderId="56" xfId="0" applyNumberFormat="1" applyBorder="1" applyAlignment="1" applyProtection="1">
      <alignment horizontal="center" vertical="center"/>
      <protection/>
    </xf>
    <xf numFmtId="176" fontId="0" fillId="0" borderId="103" xfId="0" applyNumberFormat="1" applyBorder="1" applyAlignment="1" applyProtection="1">
      <alignment horizontal="center" vertical="center"/>
      <protection/>
    </xf>
    <xf numFmtId="176" fontId="0" fillId="0" borderId="104" xfId="0" applyNumberFormat="1" applyBorder="1" applyAlignment="1" applyProtection="1">
      <alignment horizontal="center" vertical="center"/>
      <protection/>
    </xf>
    <xf numFmtId="176" fontId="0" fillId="0" borderId="105" xfId="0" applyNumberFormat="1" applyBorder="1" applyAlignment="1" applyProtection="1">
      <alignment horizontal="center" vertical="center"/>
      <protection/>
    </xf>
    <xf numFmtId="176" fontId="0" fillId="0" borderId="106" xfId="0" applyNumberFormat="1" applyBorder="1" applyAlignment="1" applyProtection="1">
      <alignment horizontal="center" vertical="center"/>
      <protection/>
    </xf>
    <xf numFmtId="176" fontId="0" fillId="0" borderId="107" xfId="0" applyNumberFormat="1" applyBorder="1" applyAlignment="1" applyProtection="1">
      <alignment horizontal="center" vertical="center"/>
      <protection/>
    </xf>
    <xf numFmtId="176" fontId="0" fillId="0" borderId="108" xfId="0" applyNumberFormat="1" applyBorder="1" applyAlignment="1" applyProtection="1">
      <alignment horizontal="center" vertical="center"/>
      <protection/>
    </xf>
    <xf numFmtId="176" fontId="0" fillId="0" borderId="109" xfId="0" applyNumberFormat="1" applyBorder="1" applyAlignment="1" applyProtection="1">
      <alignment horizontal="center" vertical="center"/>
      <protection/>
    </xf>
    <xf numFmtId="0" fontId="0" fillId="0" borderId="23"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176" fontId="0" fillId="0" borderId="94" xfId="0" applyNumberFormat="1" applyFont="1" applyBorder="1" applyAlignment="1" applyProtection="1">
      <alignment horizontal="center" vertical="center"/>
      <protection/>
    </xf>
    <xf numFmtId="176" fontId="0" fillId="0" borderId="48" xfId="0" applyNumberFormat="1" applyFont="1" applyBorder="1" applyAlignment="1" applyProtection="1">
      <alignment horizontal="center" vertical="center"/>
      <protection/>
    </xf>
    <xf numFmtId="176" fontId="29" fillId="0" borderId="97" xfId="0" applyNumberFormat="1" applyFont="1" applyBorder="1" applyAlignment="1" applyProtection="1">
      <alignment horizontal="center" vertical="center"/>
      <protection locked="0"/>
    </xf>
    <xf numFmtId="176" fontId="29" fillId="0" borderId="98" xfId="0" applyNumberFormat="1" applyFont="1" applyBorder="1" applyAlignment="1" applyProtection="1">
      <alignment horizontal="center" vertical="center"/>
      <protection locked="0"/>
    </xf>
    <xf numFmtId="176" fontId="29" fillId="0" borderId="99" xfId="0" applyNumberFormat="1" applyFont="1" applyBorder="1" applyAlignment="1" applyProtection="1">
      <alignment horizontal="center" vertical="center"/>
      <protection locked="0"/>
    </xf>
    <xf numFmtId="176" fontId="29" fillId="0" borderId="100" xfId="0" applyNumberFormat="1" applyFont="1" applyBorder="1" applyAlignment="1" applyProtection="1">
      <alignment horizontal="center" vertical="center"/>
      <protection locked="0"/>
    </xf>
    <xf numFmtId="176" fontId="29" fillId="0" borderId="101" xfId="0" applyNumberFormat="1"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0" fontId="0" fillId="0" borderId="0" xfId="0" applyFont="1" applyBorder="1" applyAlignment="1">
      <alignment horizontal="right" vertical="center"/>
    </xf>
    <xf numFmtId="0" fontId="0" fillId="0" borderId="48" xfId="0"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12" fillId="40" borderId="0" xfId="0" applyFont="1" applyFill="1" applyBorder="1" applyAlignment="1">
      <alignment horizontal="justify" vertical="center" wrapText="1"/>
    </xf>
    <xf numFmtId="0" fontId="0" fillId="0" borderId="48"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93" xfId="0"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2" xfId="0" applyFont="1" applyBorder="1" applyAlignment="1" applyProtection="1">
      <alignment horizontal="left" vertical="top" wrapText="1"/>
      <protection locked="0"/>
    </xf>
    <xf numFmtId="0" fontId="0" fillId="0" borderId="94" xfId="0" applyFont="1" applyBorder="1" applyAlignment="1" applyProtection="1">
      <alignment horizontal="left" vertical="top" wrapText="1"/>
      <protection locked="0"/>
    </xf>
    <xf numFmtId="0" fontId="0" fillId="0" borderId="48"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7</xdr:row>
      <xdr:rowOff>9525</xdr:rowOff>
    </xdr:from>
    <xdr:to>
      <xdr:col>3</xdr:col>
      <xdr:colOff>542925</xdr:colOff>
      <xdr:row>8</xdr:row>
      <xdr:rowOff>9525</xdr:rowOff>
    </xdr:to>
    <xdr:sp>
      <xdr:nvSpPr>
        <xdr:cNvPr id="1" name="直線矢印コネクタ 50"/>
        <xdr:cNvSpPr>
          <a:spLocks/>
        </xdr:cNvSpPr>
      </xdr:nvSpPr>
      <xdr:spPr>
        <a:xfrm rot="5400000" flipH="1" flipV="1">
          <a:off x="1457325" y="1590675"/>
          <a:ext cx="0" cy="13335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10</xdr:row>
      <xdr:rowOff>200025</xdr:rowOff>
    </xdr:from>
    <xdr:to>
      <xdr:col>3</xdr:col>
      <xdr:colOff>552450</xdr:colOff>
      <xdr:row>11</xdr:row>
      <xdr:rowOff>133350</xdr:rowOff>
    </xdr:to>
    <xdr:sp>
      <xdr:nvSpPr>
        <xdr:cNvPr id="2" name="直線矢印コネクタ 51"/>
        <xdr:cNvSpPr>
          <a:spLocks/>
        </xdr:cNvSpPr>
      </xdr:nvSpPr>
      <xdr:spPr>
        <a:xfrm rot="5400000" flipH="1" flipV="1">
          <a:off x="1466850" y="2257425"/>
          <a:ext cx="0" cy="14287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1104900</xdr:colOff>
      <xdr:row>6</xdr:row>
      <xdr:rowOff>104775</xdr:rowOff>
    </xdr:from>
    <xdr:to>
      <xdr:col>6</xdr:col>
      <xdr:colOff>0</xdr:colOff>
      <xdr:row>6</xdr:row>
      <xdr:rowOff>104775</xdr:rowOff>
    </xdr:to>
    <xdr:sp>
      <xdr:nvSpPr>
        <xdr:cNvPr id="3" name="直線矢印コネクタ 53"/>
        <xdr:cNvSpPr>
          <a:spLocks/>
        </xdr:cNvSpPr>
      </xdr:nvSpPr>
      <xdr:spPr>
        <a:xfrm flipV="1">
          <a:off x="2019300" y="14763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1104900</xdr:colOff>
      <xdr:row>18</xdr:row>
      <xdr:rowOff>95250</xdr:rowOff>
    </xdr:from>
    <xdr:to>
      <xdr:col>6</xdr:col>
      <xdr:colOff>0</xdr:colOff>
      <xdr:row>18</xdr:row>
      <xdr:rowOff>95250</xdr:rowOff>
    </xdr:to>
    <xdr:sp>
      <xdr:nvSpPr>
        <xdr:cNvPr id="4" name="直線矢印コネクタ 55"/>
        <xdr:cNvSpPr>
          <a:spLocks/>
        </xdr:cNvSpPr>
      </xdr:nvSpPr>
      <xdr:spPr>
        <a:xfrm flipV="1">
          <a:off x="2019300" y="352425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104775</xdr:rowOff>
    </xdr:from>
    <xdr:to>
      <xdr:col>9</xdr:col>
      <xdr:colOff>0</xdr:colOff>
      <xdr:row>18</xdr:row>
      <xdr:rowOff>104775</xdr:rowOff>
    </xdr:to>
    <xdr:sp>
      <xdr:nvSpPr>
        <xdr:cNvPr id="5" name="直線矢印コネクタ 56"/>
        <xdr:cNvSpPr>
          <a:spLocks/>
        </xdr:cNvSpPr>
      </xdr:nvSpPr>
      <xdr:spPr>
        <a:xfrm flipV="1">
          <a:off x="3390900" y="35337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114300</xdr:rowOff>
    </xdr:from>
    <xdr:to>
      <xdr:col>6</xdr:col>
      <xdr:colOff>9525</xdr:colOff>
      <xdr:row>22</xdr:row>
      <xdr:rowOff>114300</xdr:rowOff>
    </xdr:to>
    <xdr:sp>
      <xdr:nvSpPr>
        <xdr:cNvPr id="6" name="直線矢印コネクタ 57"/>
        <xdr:cNvSpPr>
          <a:spLocks/>
        </xdr:cNvSpPr>
      </xdr:nvSpPr>
      <xdr:spPr>
        <a:xfrm flipV="1">
          <a:off x="2038350" y="42291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1104900</xdr:colOff>
      <xdr:row>22</xdr:row>
      <xdr:rowOff>114300</xdr:rowOff>
    </xdr:from>
    <xdr:to>
      <xdr:col>9</xdr:col>
      <xdr:colOff>0</xdr:colOff>
      <xdr:row>22</xdr:row>
      <xdr:rowOff>114300</xdr:rowOff>
    </xdr:to>
    <xdr:sp>
      <xdr:nvSpPr>
        <xdr:cNvPr id="7" name="直線矢印コネクタ 58"/>
        <xdr:cNvSpPr>
          <a:spLocks/>
        </xdr:cNvSpPr>
      </xdr:nvSpPr>
      <xdr:spPr>
        <a:xfrm flipV="1">
          <a:off x="3381375" y="42291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95250</xdr:rowOff>
    </xdr:from>
    <xdr:to>
      <xdr:col>12</xdr:col>
      <xdr:colOff>9525</xdr:colOff>
      <xdr:row>22</xdr:row>
      <xdr:rowOff>95250</xdr:rowOff>
    </xdr:to>
    <xdr:sp>
      <xdr:nvSpPr>
        <xdr:cNvPr id="8" name="直線矢印コネクタ 59"/>
        <xdr:cNvSpPr>
          <a:spLocks/>
        </xdr:cNvSpPr>
      </xdr:nvSpPr>
      <xdr:spPr>
        <a:xfrm flipV="1">
          <a:off x="4752975" y="421005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104775</xdr:rowOff>
    </xdr:from>
    <xdr:to>
      <xdr:col>10</xdr:col>
      <xdr:colOff>66675</xdr:colOff>
      <xdr:row>24</xdr:row>
      <xdr:rowOff>104775</xdr:rowOff>
    </xdr:to>
    <xdr:sp>
      <xdr:nvSpPr>
        <xdr:cNvPr id="9" name="直線コネクタ 61"/>
        <xdr:cNvSpPr>
          <a:spLocks/>
        </xdr:cNvSpPr>
      </xdr:nvSpPr>
      <xdr:spPr>
        <a:xfrm>
          <a:off x="4752975" y="4562475"/>
          <a:ext cx="666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22</xdr:row>
      <xdr:rowOff>114300</xdr:rowOff>
    </xdr:from>
    <xdr:to>
      <xdr:col>10</xdr:col>
      <xdr:colOff>66675</xdr:colOff>
      <xdr:row>24</xdr:row>
      <xdr:rowOff>114300</xdr:rowOff>
    </xdr:to>
    <xdr:sp>
      <xdr:nvSpPr>
        <xdr:cNvPr id="10" name="直線コネクタ 63"/>
        <xdr:cNvSpPr>
          <a:spLocks/>
        </xdr:cNvSpPr>
      </xdr:nvSpPr>
      <xdr:spPr>
        <a:xfrm rot="5400000" flipH="1" flipV="1">
          <a:off x="4819650" y="4229100"/>
          <a:ext cx="9525"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22</xdr:row>
      <xdr:rowOff>95250</xdr:rowOff>
    </xdr:from>
    <xdr:to>
      <xdr:col>8</xdr:col>
      <xdr:colOff>28575</xdr:colOff>
      <xdr:row>24</xdr:row>
      <xdr:rowOff>104775</xdr:rowOff>
    </xdr:to>
    <xdr:sp>
      <xdr:nvSpPr>
        <xdr:cNvPr id="11" name="直線コネクタ 64"/>
        <xdr:cNvSpPr>
          <a:spLocks/>
        </xdr:cNvSpPr>
      </xdr:nvSpPr>
      <xdr:spPr>
        <a:xfrm rot="5400000" flipH="1" flipV="1">
          <a:off x="3543300" y="42100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24</xdr:row>
      <xdr:rowOff>104775</xdr:rowOff>
    </xdr:from>
    <xdr:to>
      <xdr:col>9</xdr:col>
      <xdr:colOff>0</xdr:colOff>
      <xdr:row>24</xdr:row>
      <xdr:rowOff>104775</xdr:rowOff>
    </xdr:to>
    <xdr:sp>
      <xdr:nvSpPr>
        <xdr:cNvPr id="12" name="直線コネクタ 65"/>
        <xdr:cNvSpPr>
          <a:spLocks/>
        </xdr:cNvSpPr>
      </xdr:nvSpPr>
      <xdr:spPr>
        <a:xfrm flipV="1">
          <a:off x="3543300" y="4562475"/>
          <a:ext cx="9525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95250</xdr:rowOff>
    </xdr:from>
    <xdr:to>
      <xdr:col>9</xdr:col>
      <xdr:colOff>0</xdr:colOff>
      <xdr:row>26</xdr:row>
      <xdr:rowOff>95250</xdr:rowOff>
    </xdr:to>
    <xdr:sp>
      <xdr:nvSpPr>
        <xdr:cNvPr id="13" name="直線矢印コネクタ 67"/>
        <xdr:cNvSpPr>
          <a:spLocks/>
        </xdr:cNvSpPr>
      </xdr:nvSpPr>
      <xdr:spPr>
        <a:xfrm flipV="1">
          <a:off x="3400425" y="489585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1104900</xdr:colOff>
      <xdr:row>26</xdr:row>
      <xdr:rowOff>104775</xdr:rowOff>
    </xdr:from>
    <xdr:to>
      <xdr:col>12</xdr:col>
      <xdr:colOff>0</xdr:colOff>
      <xdr:row>26</xdr:row>
      <xdr:rowOff>104775</xdr:rowOff>
    </xdr:to>
    <xdr:sp>
      <xdr:nvSpPr>
        <xdr:cNvPr id="14" name="直線矢印コネクタ 68"/>
        <xdr:cNvSpPr>
          <a:spLocks/>
        </xdr:cNvSpPr>
      </xdr:nvSpPr>
      <xdr:spPr>
        <a:xfrm flipV="1">
          <a:off x="4743450" y="49053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95250</xdr:rowOff>
    </xdr:from>
    <xdr:to>
      <xdr:col>11</xdr:col>
      <xdr:colOff>28575</xdr:colOff>
      <xdr:row>28</xdr:row>
      <xdr:rowOff>104775</xdr:rowOff>
    </xdr:to>
    <xdr:sp>
      <xdr:nvSpPr>
        <xdr:cNvPr id="15" name="直線コネクタ 71"/>
        <xdr:cNvSpPr>
          <a:spLocks/>
        </xdr:cNvSpPr>
      </xdr:nvSpPr>
      <xdr:spPr>
        <a:xfrm rot="5400000" flipH="1" flipV="1">
          <a:off x="4905375" y="48958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28</xdr:row>
      <xdr:rowOff>104775</xdr:rowOff>
    </xdr:from>
    <xdr:to>
      <xdr:col>12</xdr:col>
      <xdr:colOff>0</xdr:colOff>
      <xdr:row>28</xdr:row>
      <xdr:rowOff>104775</xdr:rowOff>
    </xdr:to>
    <xdr:sp>
      <xdr:nvSpPr>
        <xdr:cNvPr id="16" name="直線コネクタ 72"/>
        <xdr:cNvSpPr>
          <a:spLocks/>
        </xdr:cNvSpPr>
      </xdr:nvSpPr>
      <xdr:spPr>
        <a:xfrm flipV="1">
          <a:off x="4914900" y="524827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28</xdr:row>
      <xdr:rowOff>104775</xdr:rowOff>
    </xdr:from>
    <xdr:to>
      <xdr:col>11</xdr:col>
      <xdr:colOff>28575</xdr:colOff>
      <xdr:row>30</xdr:row>
      <xdr:rowOff>114300</xdr:rowOff>
    </xdr:to>
    <xdr:sp>
      <xdr:nvSpPr>
        <xdr:cNvPr id="17" name="直線コネクタ 76"/>
        <xdr:cNvSpPr>
          <a:spLocks/>
        </xdr:cNvSpPr>
      </xdr:nvSpPr>
      <xdr:spPr>
        <a:xfrm rot="5400000" flipH="1" flipV="1">
          <a:off x="4905375" y="52482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30</xdr:row>
      <xdr:rowOff>114300</xdr:rowOff>
    </xdr:from>
    <xdr:to>
      <xdr:col>12</xdr:col>
      <xdr:colOff>0</xdr:colOff>
      <xdr:row>30</xdr:row>
      <xdr:rowOff>114300</xdr:rowOff>
    </xdr:to>
    <xdr:sp>
      <xdr:nvSpPr>
        <xdr:cNvPr id="18" name="直線コネクタ 77"/>
        <xdr:cNvSpPr>
          <a:spLocks/>
        </xdr:cNvSpPr>
      </xdr:nvSpPr>
      <xdr:spPr>
        <a:xfrm flipV="1">
          <a:off x="4914900" y="5600700"/>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18</xdr:row>
      <xdr:rowOff>104775</xdr:rowOff>
    </xdr:from>
    <xdr:to>
      <xdr:col>8</xdr:col>
      <xdr:colOff>28575</xdr:colOff>
      <xdr:row>20</xdr:row>
      <xdr:rowOff>123825</xdr:rowOff>
    </xdr:to>
    <xdr:sp>
      <xdr:nvSpPr>
        <xdr:cNvPr id="19" name="直線コネクタ 79"/>
        <xdr:cNvSpPr>
          <a:spLocks/>
        </xdr:cNvSpPr>
      </xdr:nvSpPr>
      <xdr:spPr>
        <a:xfrm rot="5400000" flipH="1" flipV="1">
          <a:off x="3543300" y="3533775"/>
          <a:ext cx="0" cy="3619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123825</xdr:rowOff>
    </xdr:from>
    <xdr:to>
      <xdr:col>9</xdr:col>
      <xdr:colOff>0</xdr:colOff>
      <xdr:row>20</xdr:row>
      <xdr:rowOff>123825</xdr:rowOff>
    </xdr:to>
    <xdr:sp>
      <xdr:nvSpPr>
        <xdr:cNvPr id="20" name="直線コネクタ 80"/>
        <xdr:cNvSpPr>
          <a:spLocks/>
        </xdr:cNvSpPr>
      </xdr:nvSpPr>
      <xdr:spPr>
        <a:xfrm flipV="1">
          <a:off x="3552825" y="389572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104775</xdr:rowOff>
    </xdr:from>
    <xdr:to>
      <xdr:col>15</xdr:col>
      <xdr:colOff>0</xdr:colOff>
      <xdr:row>32</xdr:row>
      <xdr:rowOff>104775</xdr:rowOff>
    </xdr:to>
    <xdr:sp>
      <xdr:nvSpPr>
        <xdr:cNvPr id="21" name="直線矢印コネクタ 81"/>
        <xdr:cNvSpPr>
          <a:spLocks/>
        </xdr:cNvSpPr>
      </xdr:nvSpPr>
      <xdr:spPr>
        <a:xfrm flipV="1">
          <a:off x="6124575" y="59340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1104900</xdr:colOff>
      <xdr:row>32</xdr:row>
      <xdr:rowOff>114300</xdr:rowOff>
    </xdr:from>
    <xdr:to>
      <xdr:col>18</xdr:col>
      <xdr:colOff>0</xdr:colOff>
      <xdr:row>32</xdr:row>
      <xdr:rowOff>114300</xdr:rowOff>
    </xdr:to>
    <xdr:sp>
      <xdr:nvSpPr>
        <xdr:cNvPr id="22" name="直線矢印コネクタ 82"/>
        <xdr:cNvSpPr>
          <a:spLocks/>
        </xdr:cNvSpPr>
      </xdr:nvSpPr>
      <xdr:spPr>
        <a:xfrm flipV="1">
          <a:off x="7467600" y="59436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104775</xdr:rowOff>
    </xdr:from>
    <xdr:to>
      <xdr:col>21</xdr:col>
      <xdr:colOff>0</xdr:colOff>
      <xdr:row>32</xdr:row>
      <xdr:rowOff>104775</xdr:rowOff>
    </xdr:to>
    <xdr:sp>
      <xdr:nvSpPr>
        <xdr:cNvPr id="23" name="直線矢印コネクタ 83"/>
        <xdr:cNvSpPr>
          <a:spLocks/>
        </xdr:cNvSpPr>
      </xdr:nvSpPr>
      <xdr:spPr>
        <a:xfrm flipV="1">
          <a:off x="8839200" y="5934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114300</xdr:rowOff>
    </xdr:from>
    <xdr:to>
      <xdr:col>20</xdr:col>
      <xdr:colOff>38100</xdr:colOff>
      <xdr:row>34</xdr:row>
      <xdr:rowOff>104775</xdr:rowOff>
    </xdr:to>
    <xdr:sp>
      <xdr:nvSpPr>
        <xdr:cNvPr id="24" name="直線コネクタ 85"/>
        <xdr:cNvSpPr>
          <a:spLocks/>
        </xdr:cNvSpPr>
      </xdr:nvSpPr>
      <xdr:spPr>
        <a:xfrm rot="16200000" flipH="1">
          <a:off x="9001125" y="5600700"/>
          <a:ext cx="0" cy="67627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114300</xdr:rowOff>
    </xdr:from>
    <xdr:to>
      <xdr:col>21</xdr:col>
      <xdr:colOff>9525</xdr:colOff>
      <xdr:row>30</xdr:row>
      <xdr:rowOff>114300</xdr:rowOff>
    </xdr:to>
    <xdr:sp>
      <xdr:nvSpPr>
        <xdr:cNvPr id="25" name="直線矢印コネクタ 86"/>
        <xdr:cNvSpPr>
          <a:spLocks/>
        </xdr:cNvSpPr>
      </xdr:nvSpPr>
      <xdr:spPr>
        <a:xfrm flipV="1">
          <a:off x="9001125" y="5600700"/>
          <a:ext cx="95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34</xdr:row>
      <xdr:rowOff>114300</xdr:rowOff>
    </xdr:from>
    <xdr:to>
      <xdr:col>21</xdr:col>
      <xdr:colOff>19050</xdr:colOff>
      <xdr:row>34</xdr:row>
      <xdr:rowOff>114300</xdr:rowOff>
    </xdr:to>
    <xdr:sp>
      <xdr:nvSpPr>
        <xdr:cNvPr id="26" name="直線矢印コネクタ 88"/>
        <xdr:cNvSpPr>
          <a:spLocks/>
        </xdr:cNvSpPr>
      </xdr:nvSpPr>
      <xdr:spPr>
        <a:xfrm flipV="1">
          <a:off x="9001125" y="6286500"/>
          <a:ext cx="1047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104775</xdr:rowOff>
    </xdr:from>
    <xdr:to>
      <xdr:col>6</xdr:col>
      <xdr:colOff>0</xdr:colOff>
      <xdr:row>32</xdr:row>
      <xdr:rowOff>104775</xdr:rowOff>
    </xdr:to>
    <xdr:sp>
      <xdr:nvSpPr>
        <xdr:cNvPr id="27" name="直線矢印コネクタ 89"/>
        <xdr:cNvSpPr>
          <a:spLocks/>
        </xdr:cNvSpPr>
      </xdr:nvSpPr>
      <xdr:spPr>
        <a:xfrm flipV="1">
          <a:off x="2038350" y="59340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1104900</xdr:colOff>
      <xdr:row>32</xdr:row>
      <xdr:rowOff>104775</xdr:rowOff>
    </xdr:from>
    <xdr:to>
      <xdr:col>12</xdr:col>
      <xdr:colOff>9525</xdr:colOff>
      <xdr:row>32</xdr:row>
      <xdr:rowOff>104775</xdr:rowOff>
    </xdr:to>
    <xdr:sp>
      <xdr:nvSpPr>
        <xdr:cNvPr id="28" name="直線矢印コネクタ 90"/>
        <xdr:cNvSpPr>
          <a:spLocks/>
        </xdr:cNvSpPr>
      </xdr:nvSpPr>
      <xdr:spPr>
        <a:xfrm flipV="1">
          <a:off x="3381375" y="5934075"/>
          <a:ext cx="16287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104775</xdr:rowOff>
    </xdr:from>
    <xdr:to>
      <xdr:col>12</xdr:col>
      <xdr:colOff>9525</xdr:colOff>
      <xdr:row>42</xdr:row>
      <xdr:rowOff>104775</xdr:rowOff>
    </xdr:to>
    <xdr:sp>
      <xdr:nvSpPr>
        <xdr:cNvPr id="29" name="直線矢印コネクタ 93"/>
        <xdr:cNvSpPr>
          <a:spLocks/>
        </xdr:cNvSpPr>
      </xdr:nvSpPr>
      <xdr:spPr>
        <a:xfrm flipV="1">
          <a:off x="3390900" y="7648575"/>
          <a:ext cx="1619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114300</xdr:rowOff>
    </xdr:from>
    <xdr:to>
      <xdr:col>12</xdr:col>
      <xdr:colOff>9525</xdr:colOff>
      <xdr:row>38</xdr:row>
      <xdr:rowOff>114300</xdr:rowOff>
    </xdr:to>
    <xdr:sp>
      <xdr:nvSpPr>
        <xdr:cNvPr id="30" name="直線矢印コネクタ 94"/>
        <xdr:cNvSpPr>
          <a:spLocks/>
        </xdr:cNvSpPr>
      </xdr:nvSpPr>
      <xdr:spPr>
        <a:xfrm flipV="1">
          <a:off x="4752975" y="69723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41</xdr:row>
      <xdr:rowOff>95250</xdr:rowOff>
    </xdr:from>
    <xdr:to>
      <xdr:col>13</xdr:col>
      <xdr:colOff>85725</xdr:colOff>
      <xdr:row>41</xdr:row>
      <xdr:rowOff>95250</xdr:rowOff>
    </xdr:to>
    <xdr:sp>
      <xdr:nvSpPr>
        <xdr:cNvPr id="31" name="直線コネクタ 96"/>
        <xdr:cNvSpPr>
          <a:spLocks/>
        </xdr:cNvSpPr>
      </xdr:nvSpPr>
      <xdr:spPr>
        <a:xfrm flipV="1">
          <a:off x="4791075" y="7505700"/>
          <a:ext cx="14097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40</xdr:row>
      <xdr:rowOff>114300</xdr:rowOff>
    </xdr:from>
    <xdr:to>
      <xdr:col>13</xdr:col>
      <xdr:colOff>76200</xdr:colOff>
      <xdr:row>41</xdr:row>
      <xdr:rowOff>95250</xdr:rowOff>
    </xdr:to>
    <xdr:sp>
      <xdr:nvSpPr>
        <xdr:cNvPr id="32" name="直線コネクタ 98"/>
        <xdr:cNvSpPr>
          <a:spLocks/>
        </xdr:cNvSpPr>
      </xdr:nvSpPr>
      <xdr:spPr>
        <a:xfrm rot="16200000" flipV="1">
          <a:off x="6191250" y="7315200"/>
          <a:ext cx="0" cy="1905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40</xdr:row>
      <xdr:rowOff>104775</xdr:rowOff>
    </xdr:from>
    <xdr:to>
      <xdr:col>24</xdr:col>
      <xdr:colOff>0</xdr:colOff>
      <xdr:row>40</xdr:row>
      <xdr:rowOff>104775</xdr:rowOff>
    </xdr:to>
    <xdr:sp>
      <xdr:nvSpPr>
        <xdr:cNvPr id="33" name="直線矢印コネクタ 101"/>
        <xdr:cNvSpPr>
          <a:spLocks/>
        </xdr:cNvSpPr>
      </xdr:nvSpPr>
      <xdr:spPr>
        <a:xfrm>
          <a:off x="6191250" y="7305675"/>
          <a:ext cx="4276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1104900</xdr:colOff>
      <xdr:row>36</xdr:row>
      <xdr:rowOff>95250</xdr:rowOff>
    </xdr:from>
    <xdr:to>
      <xdr:col>12</xdr:col>
      <xdr:colOff>0</xdr:colOff>
      <xdr:row>36</xdr:row>
      <xdr:rowOff>95250</xdr:rowOff>
    </xdr:to>
    <xdr:sp>
      <xdr:nvSpPr>
        <xdr:cNvPr id="34" name="直線矢印コネクタ 103"/>
        <xdr:cNvSpPr>
          <a:spLocks/>
        </xdr:cNvSpPr>
      </xdr:nvSpPr>
      <xdr:spPr>
        <a:xfrm flipV="1">
          <a:off x="4743450" y="661035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41</xdr:row>
      <xdr:rowOff>95250</xdr:rowOff>
    </xdr:from>
    <xdr:to>
      <xdr:col>10</xdr:col>
      <xdr:colOff>28575</xdr:colOff>
      <xdr:row>42</xdr:row>
      <xdr:rowOff>104775</xdr:rowOff>
    </xdr:to>
    <xdr:sp>
      <xdr:nvSpPr>
        <xdr:cNvPr id="35" name="Line 1390"/>
        <xdr:cNvSpPr>
          <a:spLocks/>
        </xdr:cNvSpPr>
      </xdr:nvSpPr>
      <xdr:spPr>
        <a:xfrm>
          <a:off x="4781550" y="7505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6</xdr:row>
      <xdr:rowOff>95250</xdr:rowOff>
    </xdr:from>
    <xdr:to>
      <xdr:col>19</xdr:col>
      <xdr:colOff>0</xdr:colOff>
      <xdr:row>6</xdr:row>
      <xdr:rowOff>104775</xdr:rowOff>
    </xdr:to>
    <xdr:sp>
      <xdr:nvSpPr>
        <xdr:cNvPr id="1" name="直線矢印コネクタ 62"/>
        <xdr:cNvSpPr>
          <a:spLocks/>
        </xdr:cNvSpPr>
      </xdr:nvSpPr>
      <xdr:spPr>
        <a:xfrm flipV="1">
          <a:off x="6181725" y="1466850"/>
          <a:ext cx="1600200"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104775</xdr:rowOff>
    </xdr:from>
    <xdr:to>
      <xdr:col>19</xdr:col>
      <xdr:colOff>9525</xdr:colOff>
      <xdr:row>36</xdr:row>
      <xdr:rowOff>104775</xdr:rowOff>
    </xdr:to>
    <xdr:sp>
      <xdr:nvSpPr>
        <xdr:cNvPr id="2" name="直線矢印コネクタ 69"/>
        <xdr:cNvSpPr>
          <a:spLocks/>
        </xdr:cNvSpPr>
      </xdr:nvSpPr>
      <xdr:spPr>
        <a:xfrm>
          <a:off x="7534275" y="66198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13</xdr:col>
      <xdr:colOff>0</xdr:colOff>
      <xdr:row>6</xdr:row>
      <xdr:rowOff>104775</xdr:rowOff>
    </xdr:to>
    <xdr:sp>
      <xdr:nvSpPr>
        <xdr:cNvPr id="3" name="直線矢印コネクタ 72"/>
        <xdr:cNvSpPr>
          <a:spLocks/>
        </xdr:cNvSpPr>
      </xdr:nvSpPr>
      <xdr:spPr>
        <a:xfrm>
          <a:off x="4810125" y="14763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114300</xdr:rowOff>
    </xdr:from>
    <xdr:to>
      <xdr:col>13</xdr:col>
      <xdr:colOff>9525</xdr:colOff>
      <xdr:row>22</xdr:row>
      <xdr:rowOff>114300</xdr:rowOff>
    </xdr:to>
    <xdr:sp>
      <xdr:nvSpPr>
        <xdr:cNvPr id="4" name="直線矢印コネクタ 73"/>
        <xdr:cNvSpPr>
          <a:spLocks/>
        </xdr:cNvSpPr>
      </xdr:nvSpPr>
      <xdr:spPr>
        <a:xfrm>
          <a:off x="4810125" y="42291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95250</xdr:rowOff>
    </xdr:from>
    <xdr:to>
      <xdr:col>16</xdr:col>
      <xdr:colOff>9525</xdr:colOff>
      <xdr:row>34</xdr:row>
      <xdr:rowOff>95250</xdr:rowOff>
    </xdr:to>
    <xdr:sp>
      <xdr:nvSpPr>
        <xdr:cNvPr id="5" name="直線矢印コネクタ 74"/>
        <xdr:cNvSpPr>
          <a:spLocks/>
        </xdr:cNvSpPr>
      </xdr:nvSpPr>
      <xdr:spPr>
        <a:xfrm flipV="1">
          <a:off x="4819650" y="626745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104775</xdr:rowOff>
    </xdr:from>
    <xdr:to>
      <xdr:col>11</xdr:col>
      <xdr:colOff>9525</xdr:colOff>
      <xdr:row>40</xdr:row>
      <xdr:rowOff>114300</xdr:rowOff>
    </xdr:to>
    <xdr:sp>
      <xdr:nvSpPr>
        <xdr:cNvPr id="6" name="直線コネクタ 76"/>
        <xdr:cNvSpPr>
          <a:spLocks/>
        </xdr:cNvSpPr>
      </xdr:nvSpPr>
      <xdr:spPr>
        <a:xfrm rot="16200000" flipV="1">
          <a:off x="4819650" y="1476375"/>
          <a:ext cx="0" cy="58388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95250</xdr:rowOff>
    </xdr:from>
    <xdr:to>
      <xdr:col>11</xdr:col>
      <xdr:colOff>9525</xdr:colOff>
      <xdr:row>16</xdr:row>
      <xdr:rowOff>104775</xdr:rowOff>
    </xdr:to>
    <xdr:sp>
      <xdr:nvSpPr>
        <xdr:cNvPr id="7" name="直線コネクタ 78"/>
        <xdr:cNvSpPr>
          <a:spLocks/>
        </xdr:cNvSpPr>
      </xdr:nvSpPr>
      <xdr:spPr>
        <a:xfrm>
          <a:off x="2028825" y="3181350"/>
          <a:ext cx="2790825" cy="95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36</xdr:row>
      <xdr:rowOff>123825</xdr:rowOff>
    </xdr:from>
    <xdr:to>
      <xdr:col>25</xdr:col>
      <xdr:colOff>0</xdr:colOff>
      <xdr:row>36</xdr:row>
      <xdr:rowOff>123825</xdr:rowOff>
    </xdr:to>
    <xdr:sp>
      <xdr:nvSpPr>
        <xdr:cNvPr id="8" name="直線矢印コネクタ 79"/>
        <xdr:cNvSpPr>
          <a:spLocks/>
        </xdr:cNvSpPr>
      </xdr:nvSpPr>
      <xdr:spPr>
        <a:xfrm flipV="1">
          <a:off x="10267950" y="663892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24</xdr:row>
      <xdr:rowOff>104775</xdr:rowOff>
    </xdr:from>
    <xdr:to>
      <xdr:col>16</xdr:col>
      <xdr:colOff>0</xdr:colOff>
      <xdr:row>24</xdr:row>
      <xdr:rowOff>104775</xdr:rowOff>
    </xdr:to>
    <xdr:sp>
      <xdr:nvSpPr>
        <xdr:cNvPr id="9" name="直線矢印コネクタ 80"/>
        <xdr:cNvSpPr>
          <a:spLocks/>
        </xdr:cNvSpPr>
      </xdr:nvSpPr>
      <xdr:spPr>
        <a:xfrm>
          <a:off x="4819650" y="4562475"/>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26</xdr:row>
      <xdr:rowOff>95250</xdr:rowOff>
    </xdr:from>
    <xdr:to>
      <xdr:col>16</xdr:col>
      <xdr:colOff>0</xdr:colOff>
      <xdr:row>26</xdr:row>
      <xdr:rowOff>95250</xdr:rowOff>
    </xdr:to>
    <xdr:sp>
      <xdr:nvSpPr>
        <xdr:cNvPr id="10" name="直線矢印コネクタ 82"/>
        <xdr:cNvSpPr>
          <a:spLocks/>
        </xdr:cNvSpPr>
      </xdr:nvSpPr>
      <xdr:spPr>
        <a:xfrm>
          <a:off x="4819650" y="4895850"/>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114300</xdr:rowOff>
    </xdr:from>
    <xdr:to>
      <xdr:col>16</xdr:col>
      <xdr:colOff>0</xdr:colOff>
      <xdr:row>30</xdr:row>
      <xdr:rowOff>114300</xdr:rowOff>
    </xdr:to>
    <xdr:sp>
      <xdr:nvSpPr>
        <xdr:cNvPr id="11" name="直線矢印コネクタ 83"/>
        <xdr:cNvSpPr>
          <a:spLocks/>
        </xdr:cNvSpPr>
      </xdr:nvSpPr>
      <xdr:spPr>
        <a:xfrm>
          <a:off x="4819650" y="5600700"/>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32</xdr:row>
      <xdr:rowOff>95250</xdr:rowOff>
    </xdr:from>
    <xdr:to>
      <xdr:col>16</xdr:col>
      <xdr:colOff>9525</xdr:colOff>
      <xdr:row>32</xdr:row>
      <xdr:rowOff>95250</xdr:rowOff>
    </xdr:to>
    <xdr:sp>
      <xdr:nvSpPr>
        <xdr:cNvPr id="12" name="直線矢印コネクタ 84"/>
        <xdr:cNvSpPr>
          <a:spLocks/>
        </xdr:cNvSpPr>
      </xdr:nvSpPr>
      <xdr:spPr>
        <a:xfrm>
          <a:off x="4819650" y="592455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36</xdr:row>
      <xdr:rowOff>104775</xdr:rowOff>
    </xdr:from>
    <xdr:to>
      <xdr:col>15</xdr:col>
      <xdr:colOff>114300</xdr:colOff>
      <xdr:row>36</xdr:row>
      <xdr:rowOff>104775</xdr:rowOff>
    </xdr:to>
    <xdr:sp>
      <xdr:nvSpPr>
        <xdr:cNvPr id="13" name="直線矢印コネクタ 86"/>
        <xdr:cNvSpPr>
          <a:spLocks/>
        </xdr:cNvSpPr>
      </xdr:nvSpPr>
      <xdr:spPr>
        <a:xfrm>
          <a:off x="4819650" y="6619875"/>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38</xdr:row>
      <xdr:rowOff>114300</xdr:rowOff>
    </xdr:from>
    <xdr:to>
      <xdr:col>16</xdr:col>
      <xdr:colOff>9525</xdr:colOff>
      <xdr:row>38</xdr:row>
      <xdr:rowOff>114300</xdr:rowOff>
    </xdr:to>
    <xdr:sp>
      <xdr:nvSpPr>
        <xdr:cNvPr id="14" name="直線矢印コネクタ 88"/>
        <xdr:cNvSpPr>
          <a:spLocks/>
        </xdr:cNvSpPr>
      </xdr:nvSpPr>
      <xdr:spPr>
        <a:xfrm>
          <a:off x="4819650" y="697230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114300</xdr:rowOff>
    </xdr:from>
    <xdr:to>
      <xdr:col>16</xdr:col>
      <xdr:colOff>9525</xdr:colOff>
      <xdr:row>14</xdr:row>
      <xdr:rowOff>114300</xdr:rowOff>
    </xdr:to>
    <xdr:sp>
      <xdr:nvSpPr>
        <xdr:cNvPr id="15" name="直線矢印コネクタ 92"/>
        <xdr:cNvSpPr>
          <a:spLocks/>
        </xdr:cNvSpPr>
      </xdr:nvSpPr>
      <xdr:spPr>
        <a:xfrm>
          <a:off x="4819650" y="285750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12</xdr:row>
      <xdr:rowOff>95250</xdr:rowOff>
    </xdr:from>
    <xdr:to>
      <xdr:col>16</xdr:col>
      <xdr:colOff>9525</xdr:colOff>
      <xdr:row>12</xdr:row>
      <xdr:rowOff>95250</xdr:rowOff>
    </xdr:to>
    <xdr:sp>
      <xdr:nvSpPr>
        <xdr:cNvPr id="16" name="直線矢印コネクタ 93"/>
        <xdr:cNvSpPr>
          <a:spLocks/>
        </xdr:cNvSpPr>
      </xdr:nvSpPr>
      <xdr:spPr>
        <a:xfrm>
          <a:off x="4819650" y="249555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95250</xdr:rowOff>
    </xdr:from>
    <xdr:to>
      <xdr:col>16</xdr:col>
      <xdr:colOff>9525</xdr:colOff>
      <xdr:row>10</xdr:row>
      <xdr:rowOff>95250</xdr:rowOff>
    </xdr:to>
    <xdr:sp>
      <xdr:nvSpPr>
        <xdr:cNvPr id="17" name="直線矢印コネクタ 94"/>
        <xdr:cNvSpPr>
          <a:spLocks/>
        </xdr:cNvSpPr>
      </xdr:nvSpPr>
      <xdr:spPr>
        <a:xfrm>
          <a:off x="4819650" y="215265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xdr:row>
      <xdr:rowOff>104775</xdr:rowOff>
    </xdr:from>
    <xdr:to>
      <xdr:col>19</xdr:col>
      <xdr:colOff>0</xdr:colOff>
      <xdr:row>8</xdr:row>
      <xdr:rowOff>104775</xdr:rowOff>
    </xdr:to>
    <xdr:sp>
      <xdr:nvSpPr>
        <xdr:cNvPr id="18" name="直線矢印コネクタ 95"/>
        <xdr:cNvSpPr>
          <a:spLocks/>
        </xdr:cNvSpPr>
      </xdr:nvSpPr>
      <xdr:spPr>
        <a:xfrm flipV="1">
          <a:off x="4819650" y="1819275"/>
          <a:ext cx="29622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6</xdr:row>
      <xdr:rowOff>152400</xdr:rowOff>
    </xdr:from>
    <xdr:to>
      <xdr:col>23</xdr:col>
      <xdr:colOff>114300</xdr:colOff>
      <xdr:row>36</xdr:row>
      <xdr:rowOff>57150</xdr:rowOff>
    </xdr:to>
    <xdr:sp>
      <xdr:nvSpPr>
        <xdr:cNvPr id="19" name="直線コネクタ 98"/>
        <xdr:cNvSpPr>
          <a:spLocks/>
        </xdr:cNvSpPr>
      </xdr:nvSpPr>
      <xdr:spPr>
        <a:xfrm rot="5400000">
          <a:off x="10372725" y="1524000"/>
          <a:ext cx="0" cy="50482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6</xdr:row>
      <xdr:rowOff>152400</xdr:rowOff>
    </xdr:from>
    <xdr:to>
      <xdr:col>25</xdr:col>
      <xdr:colOff>0</xdr:colOff>
      <xdr:row>6</xdr:row>
      <xdr:rowOff>152400</xdr:rowOff>
    </xdr:to>
    <xdr:sp>
      <xdr:nvSpPr>
        <xdr:cNvPr id="20" name="直線矢印コネクタ 100"/>
        <xdr:cNvSpPr>
          <a:spLocks/>
        </xdr:cNvSpPr>
      </xdr:nvSpPr>
      <xdr:spPr>
        <a:xfrm flipV="1">
          <a:off x="10363200" y="152400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30</xdr:row>
      <xdr:rowOff>114300</xdr:rowOff>
    </xdr:from>
    <xdr:to>
      <xdr:col>22</xdr:col>
      <xdr:colOff>9525</xdr:colOff>
      <xdr:row>30</xdr:row>
      <xdr:rowOff>114300</xdr:rowOff>
    </xdr:to>
    <xdr:sp>
      <xdr:nvSpPr>
        <xdr:cNvPr id="21" name="直線矢印コネクタ 105"/>
        <xdr:cNvSpPr>
          <a:spLocks/>
        </xdr:cNvSpPr>
      </xdr:nvSpPr>
      <xdr:spPr>
        <a:xfrm flipV="1">
          <a:off x="9010650" y="560070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36</xdr:row>
      <xdr:rowOff>57150</xdr:rowOff>
    </xdr:from>
    <xdr:to>
      <xdr:col>25</xdr:col>
      <xdr:colOff>9525</xdr:colOff>
      <xdr:row>36</xdr:row>
      <xdr:rowOff>57150</xdr:rowOff>
    </xdr:to>
    <xdr:sp>
      <xdr:nvSpPr>
        <xdr:cNvPr id="22" name="直線矢印コネクタ 106"/>
        <xdr:cNvSpPr>
          <a:spLocks/>
        </xdr:cNvSpPr>
      </xdr:nvSpPr>
      <xdr:spPr>
        <a:xfrm flipV="1">
          <a:off x="10363200" y="6572250"/>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57150</xdr:rowOff>
    </xdr:from>
    <xdr:to>
      <xdr:col>16</xdr:col>
      <xdr:colOff>0</xdr:colOff>
      <xdr:row>16</xdr:row>
      <xdr:rowOff>57150</xdr:rowOff>
    </xdr:to>
    <xdr:sp>
      <xdr:nvSpPr>
        <xdr:cNvPr id="23" name="直線矢印コネクタ 110"/>
        <xdr:cNvSpPr>
          <a:spLocks/>
        </xdr:cNvSpPr>
      </xdr:nvSpPr>
      <xdr:spPr>
        <a:xfrm>
          <a:off x="4819650" y="3143250"/>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18</xdr:row>
      <xdr:rowOff>104775</xdr:rowOff>
    </xdr:from>
    <xdr:to>
      <xdr:col>22</xdr:col>
      <xdr:colOff>9525</xdr:colOff>
      <xdr:row>18</xdr:row>
      <xdr:rowOff>104775</xdr:rowOff>
    </xdr:to>
    <xdr:sp>
      <xdr:nvSpPr>
        <xdr:cNvPr id="24" name="直線矢印コネクタ 111"/>
        <xdr:cNvSpPr>
          <a:spLocks/>
        </xdr:cNvSpPr>
      </xdr:nvSpPr>
      <xdr:spPr>
        <a:xfrm flipV="1">
          <a:off x="9001125" y="3533775"/>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36</xdr:row>
      <xdr:rowOff>104775</xdr:rowOff>
    </xdr:from>
    <xdr:to>
      <xdr:col>22</xdr:col>
      <xdr:colOff>9525</xdr:colOff>
      <xdr:row>36</xdr:row>
      <xdr:rowOff>104775</xdr:rowOff>
    </xdr:to>
    <xdr:sp>
      <xdr:nvSpPr>
        <xdr:cNvPr id="25" name="直線矢印コネクタ 112"/>
        <xdr:cNvSpPr>
          <a:spLocks/>
        </xdr:cNvSpPr>
      </xdr:nvSpPr>
      <xdr:spPr>
        <a:xfrm flipV="1">
          <a:off x="9010650" y="6619875"/>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34</xdr:row>
      <xdr:rowOff>104775</xdr:rowOff>
    </xdr:from>
    <xdr:to>
      <xdr:col>19</xdr:col>
      <xdr:colOff>0</xdr:colOff>
      <xdr:row>34</xdr:row>
      <xdr:rowOff>104775</xdr:rowOff>
    </xdr:to>
    <xdr:sp>
      <xdr:nvSpPr>
        <xdr:cNvPr id="26" name="直線矢印コネクタ 113"/>
        <xdr:cNvSpPr>
          <a:spLocks/>
        </xdr:cNvSpPr>
      </xdr:nvSpPr>
      <xdr:spPr>
        <a:xfrm flipV="1">
          <a:off x="7629525" y="6276975"/>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40</xdr:row>
      <xdr:rowOff>95250</xdr:rowOff>
    </xdr:from>
    <xdr:to>
      <xdr:col>22</xdr:col>
      <xdr:colOff>0</xdr:colOff>
      <xdr:row>40</xdr:row>
      <xdr:rowOff>95250</xdr:rowOff>
    </xdr:to>
    <xdr:sp>
      <xdr:nvSpPr>
        <xdr:cNvPr id="27" name="直線矢印コネクタ 114"/>
        <xdr:cNvSpPr>
          <a:spLocks/>
        </xdr:cNvSpPr>
      </xdr:nvSpPr>
      <xdr:spPr>
        <a:xfrm flipV="1">
          <a:off x="9001125" y="729615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18</xdr:row>
      <xdr:rowOff>104775</xdr:rowOff>
    </xdr:from>
    <xdr:to>
      <xdr:col>20</xdr:col>
      <xdr:colOff>114300</xdr:colOff>
      <xdr:row>40</xdr:row>
      <xdr:rowOff>95250</xdr:rowOff>
    </xdr:to>
    <xdr:sp>
      <xdr:nvSpPr>
        <xdr:cNvPr id="28" name="直線コネクタ 116"/>
        <xdr:cNvSpPr>
          <a:spLocks/>
        </xdr:cNvSpPr>
      </xdr:nvSpPr>
      <xdr:spPr>
        <a:xfrm rot="5400000">
          <a:off x="9010650" y="3533775"/>
          <a:ext cx="0" cy="376237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22</xdr:row>
      <xdr:rowOff>114300</xdr:rowOff>
    </xdr:from>
    <xdr:to>
      <xdr:col>16</xdr:col>
      <xdr:colOff>0</xdr:colOff>
      <xdr:row>22</xdr:row>
      <xdr:rowOff>114300</xdr:rowOff>
    </xdr:to>
    <xdr:sp>
      <xdr:nvSpPr>
        <xdr:cNvPr id="29" name="直線矢印コネクタ 70"/>
        <xdr:cNvSpPr>
          <a:spLocks/>
        </xdr:cNvSpPr>
      </xdr:nvSpPr>
      <xdr:spPr>
        <a:xfrm flipV="1">
          <a:off x="6181725" y="422910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29</xdr:row>
      <xdr:rowOff>0</xdr:rowOff>
    </xdr:from>
    <xdr:to>
      <xdr:col>23</xdr:col>
      <xdr:colOff>114300</xdr:colOff>
      <xdr:row>29</xdr:row>
      <xdr:rowOff>0</xdr:rowOff>
    </xdr:to>
    <xdr:sp>
      <xdr:nvSpPr>
        <xdr:cNvPr id="30" name="直線コネクタ 120"/>
        <xdr:cNvSpPr>
          <a:spLocks/>
        </xdr:cNvSpPr>
      </xdr:nvSpPr>
      <xdr:spPr>
        <a:xfrm rot="10800000" flipV="1">
          <a:off x="4819650" y="5353050"/>
          <a:ext cx="55530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161925</xdr:rowOff>
    </xdr:from>
    <xdr:to>
      <xdr:col>26</xdr:col>
      <xdr:colOff>76200</xdr:colOff>
      <xdr:row>19</xdr:row>
      <xdr:rowOff>38100</xdr:rowOff>
    </xdr:to>
    <xdr:sp>
      <xdr:nvSpPr>
        <xdr:cNvPr id="31" name="Rectangle 1483"/>
        <xdr:cNvSpPr>
          <a:spLocks/>
        </xdr:cNvSpPr>
      </xdr:nvSpPr>
      <xdr:spPr>
        <a:xfrm>
          <a:off x="3648075" y="1314450"/>
          <a:ext cx="8048625" cy="2362200"/>
        </a:xfrm>
        <a:prstGeom prst="rect">
          <a:avLst/>
        </a:prstGeom>
        <a:noFill/>
        <a:ln w="15875" cmpd="sng">
          <a:solidFill>
            <a:srgbClr val="000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85725</xdr:rowOff>
    </xdr:from>
    <xdr:to>
      <xdr:col>26</xdr:col>
      <xdr:colOff>76200</xdr:colOff>
      <xdr:row>28</xdr:row>
      <xdr:rowOff>171450</xdr:rowOff>
    </xdr:to>
    <xdr:sp>
      <xdr:nvSpPr>
        <xdr:cNvPr id="32" name="Rectangle 1484"/>
        <xdr:cNvSpPr>
          <a:spLocks/>
        </xdr:cNvSpPr>
      </xdr:nvSpPr>
      <xdr:spPr>
        <a:xfrm>
          <a:off x="3648075" y="3724275"/>
          <a:ext cx="8048625" cy="1590675"/>
        </a:xfrm>
        <a:prstGeom prst="rect">
          <a:avLst/>
        </a:prstGeom>
        <a:noFill/>
        <a:ln w="158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29</xdr:row>
      <xdr:rowOff>95250</xdr:rowOff>
    </xdr:from>
    <xdr:to>
      <xdr:col>26</xdr:col>
      <xdr:colOff>76200</xdr:colOff>
      <xdr:row>41</xdr:row>
      <xdr:rowOff>95250</xdr:rowOff>
    </xdr:to>
    <xdr:sp>
      <xdr:nvSpPr>
        <xdr:cNvPr id="33" name="Rectangle 1485"/>
        <xdr:cNvSpPr>
          <a:spLocks/>
        </xdr:cNvSpPr>
      </xdr:nvSpPr>
      <xdr:spPr>
        <a:xfrm>
          <a:off x="3648075" y="5448300"/>
          <a:ext cx="8048625" cy="2057400"/>
        </a:xfrm>
        <a:prstGeom prst="rect">
          <a:avLst/>
        </a:prstGeom>
        <a:noFill/>
        <a:ln w="15875" cmpd="sng">
          <a:solidFill>
            <a:srgbClr val="99336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57150</xdr:colOff>
      <xdr:row>6</xdr:row>
      <xdr:rowOff>76200</xdr:rowOff>
    </xdr:from>
    <xdr:ext cx="933450" cy="419100"/>
    <xdr:sp>
      <xdr:nvSpPr>
        <xdr:cNvPr id="34" name="Text Box 1486"/>
        <xdr:cNvSpPr txBox="1">
          <a:spLocks noChangeArrowheads="1"/>
        </xdr:cNvSpPr>
      </xdr:nvSpPr>
      <xdr:spPr>
        <a:xfrm>
          <a:off x="3752850" y="1447800"/>
          <a:ext cx="933450" cy="419100"/>
        </a:xfrm>
        <a:prstGeom prst="rect">
          <a:avLst/>
        </a:prstGeom>
        <a:solidFill>
          <a:srgbClr val="000080"/>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電磁ｴﾈﾙｷﾞｰ工学分野</a:t>
          </a:r>
        </a:p>
      </xdr:txBody>
    </xdr:sp>
    <xdr:clientData/>
  </xdr:oneCellAnchor>
  <xdr:oneCellAnchor>
    <xdr:from>
      <xdr:col>10</xdr:col>
      <xdr:colOff>38100</xdr:colOff>
      <xdr:row>20</xdr:row>
      <xdr:rowOff>38100</xdr:rowOff>
    </xdr:from>
    <xdr:ext cx="942975" cy="419100"/>
    <xdr:sp>
      <xdr:nvSpPr>
        <xdr:cNvPr id="35" name="Text Box 1487"/>
        <xdr:cNvSpPr txBox="1">
          <a:spLocks noChangeArrowheads="1"/>
        </xdr:cNvSpPr>
      </xdr:nvSpPr>
      <xdr:spPr>
        <a:xfrm>
          <a:off x="3733800" y="3810000"/>
          <a:ext cx="942975" cy="419100"/>
        </a:xfrm>
        <a:prstGeom prst="rect">
          <a:avLst/>
        </a:prstGeom>
        <a:solidFill>
          <a:srgbClr val="008000"/>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電子物性</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oneCellAnchor>
    <xdr:from>
      <xdr:col>10</xdr:col>
      <xdr:colOff>57150</xdr:colOff>
      <xdr:row>30</xdr:row>
      <xdr:rowOff>57150</xdr:rowOff>
    </xdr:from>
    <xdr:ext cx="933450" cy="419100"/>
    <xdr:sp>
      <xdr:nvSpPr>
        <xdr:cNvPr id="36" name="Text Box 1488"/>
        <xdr:cNvSpPr txBox="1">
          <a:spLocks noChangeArrowheads="1"/>
        </xdr:cNvSpPr>
      </xdr:nvSpPr>
      <xdr:spPr>
        <a:xfrm>
          <a:off x="3752850" y="5543550"/>
          <a:ext cx="933450" cy="419100"/>
        </a:xfrm>
        <a:prstGeom prst="rect">
          <a:avLst/>
        </a:prstGeom>
        <a:solidFill>
          <a:srgbClr val="008000"/>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電子ｼｽﾃﾑ</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twoCellAnchor>
    <xdr:from>
      <xdr:col>23</xdr:col>
      <xdr:colOff>66675</xdr:colOff>
      <xdr:row>14</xdr:row>
      <xdr:rowOff>76200</xdr:rowOff>
    </xdr:from>
    <xdr:to>
      <xdr:col>23</xdr:col>
      <xdr:colOff>114300</xdr:colOff>
      <xdr:row>14</xdr:row>
      <xdr:rowOff>123825</xdr:rowOff>
    </xdr:to>
    <xdr:sp>
      <xdr:nvSpPr>
        <xdr:cNvPr id="37" name="円弧 164"/>
        <xdr:cNvSpPr>
          <a:spLocks/>
        </xdr:cNvSpPr>
      </xdr:nvSpPr>
      <xdr:spPr>
        <a:xfrm>
          <a:off x="10325100" y="28194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12</xdr:row>
      <xdr:rowOff>76200</xdr:rowOff>
    </xdr:from>
    <xdr:to>
      <xdr:col>23</xdr:col>
      <xdr:colOff>123825</xdr:colOff>
      <xdr:row>12</xdr:row>
      <xdr:rowOff>123825</xdr:rowOff>
    </xdr:to>
    <xdr:sp>
      <xdr:nvSpPr>
        <xdr:cNvPr id="38" name="円弧 164"/>
        <xdr:cNvSpPr>
          <a:spLocks/>
        </xdr:cNvSpPr>
      </xdr:nvSpPr>
      <xdr:spPr>
        <a:xfrm>
          <a:off x="10334625" y="24765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26</xdr:row>
      <xdr:rowOff>76200</xdr:rowOff>
    </xdr:from>
    <xdr:to>
      <xdr:col>23</xdr:col>
      <xdr:colOff>123825</xdr:colOff>
      <xdr:row>26</xdr:row>
      <xdr:rowOff>114300</xdr:rowOff>
    </xdr:to>
    <xdr:sp>
      <xdr:nvSpPr>
        <xdr:cNvPr id="39" name="円弧 164"/>
        <xdr:cNvSpPr>
          <a:spLocks/>
        </xdr:cNvSpPr>
      </xdr:nvSpPr>
      <xdr:spPr>
        <a:xfrm>
          <a:off x="10334625" y="4876800"/>
          <a:ext cx="47625" cy="38100"/>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32</xdr:row>
      <xdr:rowOff>76200</xdr:rowOff>
    </xdr:from>
    <xdr:to>
      <xdr:col>23</xdr:col>
      <xdr:colOff>123825</xdr:colOff>
      <xdr:row>32</xdr:row>
      <xdr:rowOff>114300</xdr:rowOff>
    </xdr:to>
    <xdr:sp>
      <xdr:nvSpPr>
        <xdr:cNvPr id="40" name="円弧 164"/>
        <xdr:cNvSpPr>
          <a:spLocks/>
        </xdr:cNvSpPr>
      </xdr:nvSpPr>
      <xdr:spPr>
        <a:xfrm>
          <a:off x="10334625" y="5905500"/>
          <a:ext cx="47625" cy="38100"/>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26</xdr:row>
      <xdr:rowOff>66675</xdr:rowOff>
    </xdr:from>
    <xdr:to>
      <xdr:col>20</xdr:col>
      <xdr:colOff>114300</xdr:colOff>
      <xdr:row>26</xdr:row>
      <xdr:rowOff>104775</xdr:rowOff>
    </xdr:to>
    <xdr:sp>
      <xdr:nvSpPr>
        <xdr:cNvPr id="41" name="円弧 164"/>
        <xdr:cNvSpPr>
          <a:spLocks/>
        </xdr:cNvSpPr>
      </xdr:nvSpPr>
      <xdr:spPr>
        <a:xfrm>
          <a:off x="8963025" y="4867275"/>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32</xdr:row>
      <xdr:rowOff>66675</xdr:rowOff>
    </xdr:from>
    <xdr:to>
      <xdr:col>20</xdr:col>
      <xdr:colOff>123825</xdr:colOff>
      <xdr:row>32</xdr:row>
      <xdr:rowOff>104775</xdr:rowOff>
    </xdr:to>
    <xdr:sp>
      <xdr:nvSpPr>
        <xdr:cNvPr id="42" name="円弧 164"/>
        <xdr:cNvSpPr>
          <a:spLocks/>
        </xdr:cNvSpPr>
      </xdr:nvSpPr>
      <xdr:spPr>
        <a:xfrm>
          <a:off x="8963025" y="5895975"/>
          <a:ext cx="57150"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10</xdr:row>
      <xdr:rowOff>95250</xdr:rowOff>
    </xdr:from>
    <xdr:to>
      <xdr:col>19</xdr:col>
      <xdr:colOff>0</xdr:colOff>
      <xdr:row>10</xdr:row>
      <xdr:rowOff>95250</xdr:rowOff>
    </xdr:to>
    <xdr:sp>
      <xdr:nvSpPr>
        <xdr:cNvPr id="43" name="直線矢印コネクタ 89"/>
        <xdr:cNvSpPr>
          <a:spLocks/>
        </xdr:cNvSpPr>
      </xdr:nvSpPr>
      <xdr:spPr>
        <a:xfrm flipV="1">
          <a:off x="7629525" y="2152650"/>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10</xdr:row>
      <xdr:rowOff>85725</xdr:rowOff>
    </xdr:from>
    <xdr:to>
      <xdr:col>17</xdr:col>
      <xdr:colOff>114300</xdr:colOff>
      <xdr:row>34</xdr:row>
      <xdr:rowOff>104775</xdr:rowOff>
    </xdr:to>
    <xdr:sp>
      <xdr:nvSpPr>
        <xdr:cNvPr id="44" name="直線コネクタ 96"/>
        <xdr:cNvSpPr>
          <a:spLocks/>
        </xdr:cNvSpPr>
      </xdr:nvSpPr>
      <xdr:spPr>
        <a:xfrm rot="5400000">
          <a:off x="7639050" y="2143125"/>
          <a:ext cx="9525" cy="41338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32</xdr:row>
      <xdr:rowOff>76200</xdr:rowOff>
    </xdr:from>
    <xdr:to>
      <xdr:col>18</xdr:col>
      <xdr:colOff>0</xdr:colOff>
      <xdr:row>32</xdr:row>
      <xdr:rowOff>123825</xdr:rowOff>
    </xdr:to>
    <xdr:sp>
      <xdr:nvSpPr>
        <xdr:cNvPr id="45" name="円弧 164"/>
        <xdr:cNvSpPr>
          <a:spLocks/>
        </xdr:cNvSpPr>
      </xdr:nvSpPr>
      <xdr:spPr>
        <a:xfrm>
          <a:off x="7610475" y="59055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26</xdr:row>
      <xdr:rowOff>76200</xdr:rowOff>
    </xdr:from>
    <xdr:to>
      <xdr:col>18</xdr:col>
      <xdr:colOff>9525</xdr:colOff>
      <xdr:row>26</xdr:row>
      <xdr:rowOff>123825</xdr:rowOff>
    </xdr:to>
    <xdr:sp>
      <xdr:nvSpPr>
        <xdr:cNvPr id="46" name="円弧 164"/>
        <xdr:cNvSpPr>
          <a:spLocks/>
        </xdr:cNvSpPr>
      </xdr:nvSpPr>
      <xdr:spPr>
        <a:xfrm>
          <a:off x="7610475" y="4876800"/>
          <a:ext cx="57150"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24</xdr:row>
      <xdr:rowOff>76200</xdr:rowOff>
    </xdr:from>
    <xdr:to>
      <xdr:col>18</xdr:col>
      <xdr:colOff>0</xdr:colOff>
      <xdr:row>24</xdr:row>
      <xdr:rowOff>123825</xdr:rowOff>
    </xdr:to>
    <xdr:sp>
      <xdr:nvSpPr>
        <xdr:cNvPr id="47" name="円弧 164"/>
        <xdr:cNvSpPr>
          <a:spLocks/>
        </xdr:cNvSpPr>
      </xdr:nvSpPr>
      <xdr:spPr>
        <a:xfrm>
          <a:off x="7610475" y="45339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14</xdr:row>
      <xdr:rowOff>76200</xdr:rowOff>
    </xdr:from>
    <xdr:to>
      <xdr:col>18</xdr:col>
      <xdr:colOff>0</xdr:colOff>
      <xdr:row>14</xdr:row>
      <xdr:rowOff>114300</xdr:rowOff>
    </xdr:to>
    <xdr:sp>
      <xdr:nvSpPr>
        <xdr:cNvPr id="48" name="円弧 164"/>
        <xdr:cNvSpPr>
          <a:spLocks/>
        </xdr:cNvSpPr>
      </xdr:nvSpPr>
      <xdr:spPr>
        <a:xfrm>
          <a:off x="7610475" y="2819400"/>
          <a:ext cx="47625" cy="38100"/>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12</xdr:row>
      <xdr:rowOff>76200</xdr:rowOff>
    </xdr:from>
    <xdr:to>
      <xdr:col>18</xdr:col>
      <xdr:colOff>0</xdr:colOff>
      <xdr:row>12</xdr:row>
      <xdr:rowOff>123825</xdr:rowOff>
    </xdr:to>
    <xdr:sp>
      <xdr:nvSpPr>
        <xdr:cNvPr id="49" name="円弧 164"/>
        <xdr:cNvSpPr>
          <a:spLocks/>
        </xdr:cNvSpPr>
      </xdr:nvSpPr>
      <xdr:spPr>
        <a:xfrm>
          <a:off x="7610475" y="24765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104775</xdr:rowOff>
    </xdr:from>
    <xdr:to>
      <xdr:col>25</xdr:col>
      <xdr:colOff>0</xdr:colOff>
      <xdr:row>12</xdr:row>
      <xdr:rowOff>104775</xdr:rowOff>
    </xdr:to>
    <xdr:sp>
      <xdr:nvSpPr>
        <xdr:cNvPr id="50" name="直線矢印コネクタ 63"/>
        <xdr:cNvSpPr>
          <a:spLocks/>
        </xdr:cNvSpPr>
      </xdr:nvSpPr>
      <xdr:spPr>
        <a:xfrm>
          <a:off x="7534275" y="2505075"/>
          <a:ext cx="29718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95250</xdr:rowOff>
    </xdr:from>
    <xdr:to>
      <xdr:col>25</xdr:col>
      <xdr:colOff>0</xdr:colOff>
      <xdr:row>14</xdr:row>
      <xdr:rowOff>95250</xdr:rowOff>
    </xdr:to>
    <xdr:sp>
      <xdr:nvSpPr>
        <xdr:cNvPr id="51" name="直線矢印コネクタ 65"/>
        <xdr:cNvSpPr>
          <a:spLocks/>
        </xdr:cNvSpPr>
      </xdr:nvSpPr>
      <xdr:spPr>
        <a:xfrm flipV="1">
          <a:off x="7534275" y="2838450"/>
          <a:ext cx="29718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24</xdr:row>
      <xdr:rowOff>104775</xdr:rowOff>
    </xdr:from>
    <xdr:to>
      <xdr:col>19</xdr:col>
      <xdr:colOff>0</xdr:colOff>
      <xdr:row>24</xdr:row>
      <xdr:rowOff>104775</xdr:rowOff>
    </xdr:to>
    <xdr:sp>
      <xdr:nvSpPr>
        <xdr:cNvPr id="52" name="直線矢印コネクタ 104"/>
        <xdr:cNvSpPr>
          <a:spLocks/>
        </xdr:cNvSpPr>
      </xdr:nvSpPr>
      <xdr:spPr>
        <a:xfrm>
          <a:off x="7543800" y="45624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1114425</xdr:colOff>
      <xdr:row>26</xdr:row>
      <xdr:rowOff>95250</xdr:rowOff>
    </xdr:from>
    <xdr:to>
      <xdr:col>25</xdr:col>
      <xdr:colOff>0</xdr:colOff>
      <xdr:row>26</xdr:row>
      <xdr:rowOff>95250</xdr:rowOff>
    </xdr:to>
    <xdr:sp>
      <xdr:nvSpPr>
        <xdr:cNvPr id="53" name="直線矢印コネクタ 67"/>
        <xdr:cNvSpPr>
          <a:spLocks/>
        </xdr:cNvSpPr>
      </xdr:nvSpPr>
      <xdr:spPr>
        <a:xfrm flipV="1">
          <a:off x="7534275" y="4895850"/>
          <a:ext cx="29718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1114425</xdr:colOff>
      <xdr:row>32</xdr:row>
      <xdr:rowOff>95250</xdr:rowOff>
    </xdr:from>
    <xdr:to>
      <xdr:col>25</xdr:col>
      <xdr:colOff>0</xdr:colOff>
      <xdr:row>32</xdr:row>
      <xdr:rowOff>95250</xdr:rowOff>
    </xdr:to>
    <xdr:sp>
      <xdr:nvSpPr>
        <xdr:cNvPr id="54" name="直線矢印コネクタ 68"/>
        <xdr:cNvSpPr>
          <a:spLocks/>
        </xdr:cNvSpPr>
      </xdr:nvSpPr>
      <xdr:spPr>
        <a:xfrm flipV="1">
          <a:off x="7534275" y="5924550"/>
          <a:ext cx="29718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114300</xdr:rowOff>
    </xdr:from>
    <xdr:to>
      <xdr:col>13</xdr:col>
      <xdr:colOff>0</xdr:colOff>
      <xdr:row>40</xdr:row>
      <xdr:rowOff>114300</xdr:rowOff>
    </xdr:to>
    <xdr:sp>
      <xdr:nvSpPr>
        <xdr:cNvPr id="55" name="直線矢印コネクタ 117"/>
        <xdr:cNvSpPr>
          <a:spLocks/>
        </xdr:cNvSpPr>
      </xdr:nvSpPr>
      <xdr:spPr>
        <a:xfrm flipV="1">
          <a:off x="4810125" y="73152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20</xdr:row>
      <xdr:rowOff>114300</xdr:rowOff>
    </xdr:from>
    <xdr:to>
      <xdr:col>15</xdr:col>
      <xdr:colOff>114300</xdr:colOff>
      <xdr:row>20</xdr:row>
      <xdr:rowOff>114300</xdr:rowOff>
    </xdr:to>
    <xdr:sp>
      <xdr:nvSpPr>
        <xdr:cNvPr id="56" name="直線矢印コネクタ 59"/>
        <xdr:cNvSpPr>
          <a:spLocks/>
        </xdr:cNvSpPr>
      </xdr:nvSpPr>
      <xdr:spPr>
        <a:xfrm flipV="1">
          <a:off x="4829175" y="3886200"/>
          <a:ext cx="15811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20</xdr:row>
      <xdr:rowOff>76200</xdr:rowOff>
    </xdr:from>
    <xdr:to>
      <xdr:col>18</xdr:col>
      <xdr:colOff>0</xdr:colOff>
      <xdr:row>20</xdr:row>
      <xdr:rowOff>123825</xdr:rowOff>
    </xdr:to>
    <xdr:sp>
      <xdr:nvSpPr>
        <xdr:cNvPr id="57" name="円弧 164"/>
        <xdr:cNvSpPr>
          <a:spLocks/>
        </xdr:cNvSpPr>
      </xdr:nvSpPr>
      <xdr:spPr>
        <a:xfrm>
          <a:off x="7610475" y="38481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95250</xdr:rowOff>
    </xdr:from>
    <xdr:to>
      <xdr:col>19</xdr:col>
      <xdr:colOff>0</xdr:colOff>
      <xdr:row>20</xdr:row>
      <xdr:rowOff>104775</xdr:rowOff>
    </xdr:to>
    <xdr:sp>
      <xdr:nvSpPr>
        <xdr:cNvPr id="58" name="直線矢印コネクタ 66"/>
        <xdr:cNvSpPr>
          <a:spLocks/>
        </xdr:cNvSpPr>
      </xdr:nvSpPr>
      <xdr:spPr>
        <a:xfrm>
          <a:off x="7534275" y="3867150"/>
          <a:ext cx="247650"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114300</xdr:rowOff>
    </xdr:from>
    <xdr:to>
      <xdr:col>6</xdr:col>
      <xdr:colOff>0</xdr:colOff>
      <xdr:row>8</xdr:row>
      <xdr:rowOff>114300</xdr:rowOff>
    </xdr:to>
    <xdr:sp>
      <xdr:nvSpPr>
        <xdr:cNvPr id="1" name="直線矢印コネクタ 4"/>
        <xdr:cNvSpPr>
          <a:spLocks/>
        </xdr:cNvSpPr>
      </xdr:nvSpPr>
      <xdr:spPr>
        <a:xfrm>
          <a:off x="2028825"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1085850</xdr:colOff>
      <xdr:row>8</xdr:row>
      <xdr:rowOff>114300</xdr:rowOff>
    </xdr:from>
    <xdr:to>
      <xdr:col>14</xdr:col>
      <xdr:colOff>114300</xdr:colOff>
      <xdr:row>8</xdr:row>
      <xdr:rowOff>114300</xdr:rowOff>
    </xdr:to>
    <xdr:sp>
      <xdr:nvSpPr>
        <xdr:cNvPr id="2" name="直線矢印コネクタ 30"/>
        <xdr:cNvSpPr>
          <a:spLocks/>
        </xdr:cNvSpPr>
      </xdr:nvSpPr>
      <xdr:spPr>
        <a:xfrm>
          <a:off x="6086475" y="17430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114300</xdr:rowOff>
    </xdr:from>
    <xdr:to>
      <xdr:col>18</xdr:col>
      <xdr:colOff>0</xdr:colOff>
      <xdr:row>8</xdr:row>
      <xdr:rowOff>114300</xdr:rowOff>
    </xdr:to>
    <xdr:sp>
      <xdr:nvSpPr>
        <xdr:cNvPr id="3" name="直線矢印コネクタ 32"/>
        <xdr:cNvSpPr>
          <a:spLocks/>
        </xdr:cNvSpPr>
      </xdr:nvSpPr>
      <xdr:spPr>
        <a:xfrm>
          <a:off x="7477125"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95250</xdr:rowOff>
    </xdr:from>
    <xdr:to>
      <xdr:col>21</xdr:col>
      <xdr:colOff>0</xdr:colOff>
      <xdr:row>8</xdr:row>
      <xdr:rowOff>95250</xdr:rowOff>
    </xdr:to>
    <xdr:sp>
      <xdr:nvSpPr>
        <xdr:cNvPr id="4" name="直線矢印コネクタ 33"/>
        <xdr:cNvSpPr>
          <a:spLocks/>
        </xdr:cNvSpPr>
      </xdr:nvSpPr>
      <xdr:spPr>
        <a:xfrm>
          <a:off x="8839200" y="172402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xdr:row>
      <xdr:rowOff>76200</xdr:rowOff>
    </xdr:from>
    <xdr:to>
      <xdr:col>21</xdr:col>
      <xdr:colOff>0</xdr:colOff>
      <xdr:row>6</xdr:row>
      <xdr:rowOff>76200</xdr:rowOff>
    </xdr:to>
    <xdr:sp>
      <xdr:nvSpPr>
        <xdr:cNvPr id="5" name="直線矢印コネクタ 34"/>
        <xdr:cNvSpPr>
          <a:spLocks/>
        </xdr:cNvSpPr>
      </xdr:nvSpPr>
      <xdr:spPr>
        <a:xfrm>
          <a:off x="8905875" y="136207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10</xdr:row>
      <xdr:rowOff>95250</xdr:rowOff>
    </xdr:from>
    <xdr:to>
      <xdr:col>21</xdr:col>
      <xdr:colOff>0</xdr:colOff>
      <xdr:row>10</xdr:row>
      <xdr:rowOff>95250</xdr:rowOff>
    </xdr:to>
    <xdr:sp>
      <xdr:nvSpPr>
        <xdr:cNvPr id="6" name="直線矢印コネクタ 35"/>
        <xdr:cNvSpPr>
          <a:spLocks/>
        </xdr:cNvSpPr>
      </xdr:nvSpPr>
      <xdr:spPr>
        <a:xfrm>
          <a:off x="8905875" y="206692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85725</xdr:rowOff>
    </xdr:from>
    <xdr:to>
      <xdr:col>19</xdr:col>
      <xdr:colOff>76200</xdr:colOff>
      <xdr:row>10</xdr:row>
      <xdr:rowOff>95250</xdr:rowOff>
    </xdr:to>
    <xdr:sp>
      <xdr:nvSpPr>
        <xdr:cNvPr id="7" name="直線コネクタ 37"/>
        <xdr:cNvSpPr>
          <a:spLocks/>
        </xdr:cNvSpPr>
      </xdr:nvSpPr>
      <xdr:spPr>
        <a:xfrm rot="5400000">
          <a:off x="8915400" y="1371600"/>
          <a:ext cx="0" cy="6953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114300</xdr:rowOff>
    </xdr:from>
    <xdr:to>
      <xdr:col>9</xdr:col>
      <xdr:colOff>0</xdr:colOff>
      <xdr:row>8</xdr:row>
      <xdr:rowOff>114300</xdr:rowOff>
    </xdr:to>
    <xdr:sp>
      <xdr:nvSpPr>
        <xdr:cNvPr id="8" name="直線矢印コネクタ 4"/>
        <xdr:cNvSpPr>
          <a:spLocks/>
        </xdr:cNvSpPr>
      </xdr:nvSpPr>
      <xdr:spPr>
        <a:xfrm>
          <a:off x="3390900"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8</xdr:row>
      <xdr:rowOff>114300</xdr:rowOff>
    </xdr:from>
    <xdr:to>
      <xdr:col>7</xdr:col>
      <xdr:colOff>76200</xdr:colOff>
      <xdr:row>10</xdr:row>
      <xdr:rowOff>95250</xdr:rowOff>
    </xdr:to>
    <xdr:sp>
      <xdr:nvSpPr>
        <xdr:cNvPr id="9" name="直線コネクタ 11"/>
        <xdr:cNvSpPr>
          <a:spLocks/>
        </xdr:cNvSpPr>
      </xdr:nvSpPr>
      <xdr:spPr>
        <a:xfrm rot="5400000" flipH="1" flipV="1">
          <a:off x="3467100" y="1743075"/>
          <a:ext cx="0" cy="3238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85725</xdr:rowOff>
    </xdr:from>
    <xdr:to>
      <xdr:col>7</xdr:col>
      <xdr:colOff>76200</xdr:colOff>
      <xdr:row>10</xdr:row>
      <xdr:rowOff>85725</xdr:rowOff>
    </xdr:to>
    <xdr:sp>
      <xdr:nvSpPr>
        <xdr:cNvPr id="10" name="Line 87"/>
        <xdr:cNvSpPr>
          <a:spLocks/>
        </xdr:cNvSpPr>
      </xdr:nvSpPr>
      <xdr:spPr>
        <a:xfrm flipH="1">
          <a:off x="3390900" y="2057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11</xdr:row>
      <xdr:rowOff>66675</xdr:rowOff>
    </xdr:from>
    <xdr:to>
      <xdr:col>6</xdr:col>
      <xdr:colOff>9525</xdr:colOff>
      <xdr:row>11</xdr:row>
      <xdr:rowOff>66675</xdr:rowOff>
    </xdr:to>
    <xdr:sp>
      <xdr:nvSpPr>
        <xdr:cNvPr id="11" name="直線矢印コネクタ 5"/>
        <xdr:cNvSpPr>
          <a:spLocks/>
        </xdr:cNvSpPr>
      </xdr:nvSpPr>
      <xdr:spPr>
        <a:xfrm>
          <a:off x="2038350" y="22479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6</xdr:row>
      <xdr:rowOff>76200</xdr:rowOff>
    </xdr:from>
    <xdr:to>
      <xdr:col>22</xdr:col>
      <xdr:colOff>85725</xdr:colOff>
      <xdr:row>12</xdr:row>
      <xdr:rowOff>0</xdr:rowOff>
    </xdr:to>
    <xdr:sp>
      <xdr:nvSpPr>
        <xdr:cNvPr id="12" name="直線コネクタ 37"/>
        <xdr:cNvSpPr>
          <a:spLocks/>
        </xdr:cNvSpPr>
      </xdr:nvSpPr>
      <xdr:spPr>
        <a:xfrm rot="16200000" flipH="1">
          <a:off x="10287000" y="1362075"/>
          <a:ext cx="0" cy="952500"/>
        </a:xfrm>
        <a:prstGeom prst="line">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85725</xdr:rowOff>
    </xdr:from>
    <xdr:to>
      <xdr:col>22</xdr:col>
      <xdr:colOff>85725</xdr:colOff>
      <xdr:row>6</xdr:row>
      <xdr:rowOff>85725</xdr:rowOff>
    </xdr:to>
    <xdr:sp>
      <xdr:nvSpPr>
        <xdr:cNvPr id="13" name="Line 101"/>
        <xdr:cNvSpPr>
          <a:spLocks/>
        </xdr:cNvSpPr>
      </xdr:nvSpPr>
      <xdr:spPr>
        <a:xfrm flipH="1">
          <a:off x="10201275" y="137160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xdr:row>
      <xdr:rowOff>95250</xdr:rowOff>
    </xdr:from>
    <xdr:to>
      <xdr:col>22</xdr:col>
      <xdr:colOff>85725</xdr:colOff>
      <xdr:row>8</xdr:row>
      <xdr:rowOff>95250</xdr:rowOff>
    </xdr:to>
    <xdr:sp>
      <xdr:nvSpPr>
        <xdr:cNvPr id="14" name="Line 102"/>
        <xdr:cNvSpPr>
          <a:spLocks/>
        </xdr:cNvSpPr>
      </xdr:nvSpPr>
      <xdr:spPr>
        <a:xfrm flipH="1">
          <a:off x="10201275" y="1724025"/>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27</xdr:col>
      <xdr:colOff>0</xdr:colOff>
      <xdr:row>13</xdr:row>
      <xdr:rowOff>0</xdr:rowOff>
    </xdr:to>
    <xdr:sp>
      <xdr:nvSpPr>
        <xdr:cNvPr id="15" name="Line 103"/>
        <xdr:cNvSpPr>
          <a:spLocks/>
        </xdr:cNvSpPr>
      </xdr:nvSpPr>
      <xdr:spPr>
        <a:xfrm flipH="1">
          <a:off x="11763375" y="2524125"/>
          <a:ext cx="0" cy="0"/>
        </a:xfrm>
        <a:prstGeom prst="line">
          <a:avLst/>
        </a:prstGeom>
        <a:noFill/>
        <a:ln w="1587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85725</xdr:rowOff>
    </xdr:from>
    <xdr:to>
      <xdr:col>22</xdr:col>
      <xdr:colOff>85725</xdr:colOff>
      <xdr:row>10</xdr:row>
      <xdr:rowOff>85725</xdr:rowOff>
    </xdr:to>
    <xdr:sp>
      <xdr:nvSpPr>
        <xdr:cNvPr id="16" name="Line 104"/>
        <xdr:cNvSpPr>
          <a:spLocks/>
        </xdr:cNvSpPr>
      </xdr:nvSpPr>
      <xdr:spPr>
        <a:xfrm flipH="1">
          <a:off x="10201275" y="205740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0</xdr:rowOff>
    </xdr:from>
    <xdr:to>
      <xdr:col>22</xdr:col>
      <xdr:colOff>95250</xdr:colOff>
      <xdr:row>14</xdr:row>
      <xdr:rowOff>0</xdr:rowOff>
    </xdr:to>
    <xdr:sp>
      <xdr:nvSpPr>
        <xdr:cNvPr id="17" name="Line 107"/>
        <xdr:cNvSpPr>
          <a:spLocks/>
        </xdr:cNvSpPr>
      </xdr:nvSpPr>
      <xdr:spPr>
        <a:xfrm flipV="1">
          <a:off x="10296525" y="2524125"/>
          <a:ext cx="0" cy="133350"/>
        </a:xfrm>
        <a:prstGeom prst="line">
          <a:avLst/>
        </a:prstGeom>
        <a:noFill/>
        <a:ln w="1587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161925</xdr:rowOff>
    </xdr:from>
    <xdr:to>
      <xdr:col>19</xdr:col>
      <xdr:colOff>76200</xdr:colOff>
      <xdr:row>14</xdr:row>
      <xdr:rowOff>104775</xdr:rowOff>
    </xdr:to>
    <xdr:sp>
      <xdr:nvSpPr>
        <xdr:cNvPr id="18" name="Line 108"/>
        <xdr:cNvSpPr>
          <a:spLocks/>
        </xdr:cNvSpPr>
      </xdr:nvSpPr>
      <xdr:spPr>
        <a:xfrm>
          <a:off x="8915400" y="2476500"/>
          <a:ext cx="0" cy="285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104775</xdr:rowOff>
    </xdr:from>
    <xdr:to>
      <xdr:col>19</xdr:col>
      <xdr:colOff>76200</xdr:colOff>
      <xdr:row>14</xdr:row>
      <xdr:rowOff>104775</xdr:rowOff>
    </xdr:to>
    <xdr:sp>
      <xdr:nvSpPr>
        <xdr:cNvPr id="19" name="Line 109"/>
        <xdr:cNvSpPr>
          <a:spLocks/>
        </xdr:cNvSpPr>
      </xdr:nvSpPr>
      <xdr:spPr>
        <a:xfrm>
          <a:off x="2028825" y="2762250"/>
          <a:ext cx="688657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12</xdr:row>
      <xdr:rowOff>57150</xdr:rowOff>
    </xdr:from>
    <xdr:to>
      <xdr:col>21</xdr:col>
      <xdr:colOff>9525</xdr:colOff>
      <xdr:row>12</xdr:row>
      <xdr:rowOff>57150</xdr:rowOff>
    </xdr:to>
    <xdr:sp>
      <xdr:nvSpPr>
        <xdr:cNvPr id="20" name="Line 111"/>
        <xdr:cNvSpPr>
          <a:spLocks/>
        </xdr:cNvSpPr>
      </xdr:nvSpPr>
      <xdr:spPr>
        <a:xfrm>
          <a:off x="7486650" y="2371725"/>
          <a:ext cx="1609725" cy="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95250</xdr:rowOff>
    </xdr:from>
    <xdr:to>
      <xdr:col>10</xdr:col>
      <xdr:colOff>95250</xdr:colOff>
      <xdr:row>8</xdr:row>
      <xdr:rowOff>95250</xdr:rowOff>
    </xdr:to>
    <xdr:sp>
      <xdr:nvSpPr>
        <xdr:cNvPr id="21" name="Line 115"/>
        <xdr:cNvSpPr>
          <a:spLocks/>
        </xdr:cNvSpPr>
      </xdr:nvSpPr>
      <xdr:spPr>
        <a:xfrm>
          <a:off x="4752975" y="1724025"/>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xdr:row>
      <xdr:rowOff>95250</xdr:rowOff>
    </xdr:from>
    <xdr:to>
      <xdr:col>10</xdr:col>
      <xdr:colOff>95250</xdr:colOff>
      <xdr:row>14</xdr:row>
      <xdr:rowOff>114300</xdr:rowOff>
    </xdr:to>
    <xdr:sp>
      <xdr:nvSpPr>
        <xdr:cNvPr id="22" name="Line 116"/>
        <xdr:cNvSpPr>
          <a:spLocks/>
        </xdr:cNvSpPr>
      </xdr:nvSpPr>
      <xdr:spPr>
        <a:xfrm flipH="1">
          <a:off x="4848225" y="1724025"/>
          <a:ext cx="0" cy="1047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12</xdr:row>
      <xdr:rowOff>152400</xdr:rowOff>
    </xdr:from>
    <xdr:to>
      <xdr:col>21</xdr:col>
      <xdr:colOff>0</xdr:colOff>
      <xdr:row>12</xdr:row>
      <xdr:rowOff>161925</xdr:rowOff>
    </xdr:to>
    <xdr:sp>
      <xdr:nvSpPr>
        <xdr:cNvPr id="23" name="直線矢印コネクタ 38"/>
        <xdr:cNvSpPr>
          <a:spLocks/>
        </xdr:cNvSpPr>
      </xdr:nvSpPr>
      <xdr:spPr>
        <a:xfrm>
          <a:off x="8905875" y="2466975"/>
          <a:ext cx="180975"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14</xdr:row>
      <xdr:rowOff>114300</xdr:rowOff>
    </xdr:from>
    <xdr:to>
      <xdr:col>21</xdr:col>
      <xdr:colOff>0</xdr:colOff>
      <xdr:row>14</xdr:row>
      <xdr:rowOff>114300</xdr:rowOff>
    </xdr:to>
    <xdr:sp>
      <xdr:nvSpPr>
        <xdr:cNvPr id="24" name="直線矢印コネクタ 41"/>
        <xdr:cNvSpPr>
          <a:spLocks/>
        </xdr:cNvSpPr>
      </xdr:nvSpPr>
      <xdr:spPr>
        <a:xfrm>
          <a:off x="8905875" y="277177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95250</xdr:rowOff>
    </xdr:from>
    <xdr:to>
      <xdr:col>9</xdr:col>
      <xdr:colOff>0</xdr:colOff>
      <xdr:row>6</xdr:row>
      <xdr:rowOff>95250</xdr:rowOff>
    </xdr:to>
    <xdr:sp>
      <xdr:nvSpPr>
        <xdr:cNvPr id="1" name="直線矢印コネクタ 12"/>
        <xdr:cNvSpPr>
          <a:spLocks/>
        </xdr:cNvSpPr>
      </xdr:nvSpPr>
      <xdr:spPr>
        <a:xfrm>
          <a:off x="3400425" y="146685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xdr:row>
      <xdr:rowOff>104775</xdr:rowOff>
    </xdr:from>
    <xdr:to>
      <xdr:col>7</xdr:col>
      <xdr:colOff>66675</xdr:colOff>
      <xdr:row>8</xdr:row>
      <xdr:rowOff>104775</xdr:rowOff>
    </xdr:to>
    <xdr:sp>
      <xdr:nvSpPr>
        <xdr:cNvPr id="2" name="直線コネクタ 15"/>
        <xdr:cNvSpPr>
          <a:spLocks/>
        </xdr:cNvSpPr>
      </xdr:nvSpPr>
      <xdr:spPr>
        <a:xfrm rot="5400000" flipH="1" flipV="1">
          <a:off x="3457575" y="1476375"/>
          <a:ext cx="9525"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8</xdr:row>
      <xdr:rowOff>104775</xdr:rowOff>
    </xdr:from>
    <xdr:to>
      <xdr:col>9</xdr:col>
      <xdr:colOff>0</xdr:colOff>
      <xdr:row>8</xdr:row>
      <xdr:rowOff>104775</xdr:rowOff>
    </xdr:to>
    <xdr:sp>
      <xdr:nvSpPr>
        <xdr:cNvPr id="3" name="直線矢印コネクタ 16"/>
        <xdr:cNvSpPr>
          <a:spLocks/>
        </xdr:cNvSpPr>
      </xdr:nvSpPr>
      <xdr:spPr>
        <a:xfrm>
          <a:off x="3467100" y="1819275"/>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104775</xdr:rowOff>
    </xdr:from>
    <xdr:to>
      <xdr:col>9</xdr:col>
      <xdr:colOff>0</xdr:colOff>
      <xdr:row>10</xdr:row>
      <xdr:rowOff>104775</xdr:rowOff>
    </xdr:to>
    <xdr:sp>
      <xdr:nvSpPr>
        <xdr:cNvPr id="4" name="直線矢印コネクタ 17"/>
        <xdr:cNvSpPr>
          <a:spLocks/>
        </xdr:cNvSpPr>
      </xdr:nvSpPr>
      <xdr:spPr>
        <a:xfrm>
          <a:off x="3400425" y="2162175"/>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95250</xdr:rowOff>
    </xdr:from>
    <xdr:to>
      <xdr:col>12</xdr:col>
      <xdr:colOff>0</xdr:colOff>
      <xdr:row>10</xdr:row>
      <xdr:rowOff>95250</xdr:rowOff>
    </xdr:to>
    <xdr:sp>
      <xdr:nvSpPr>
        <xdr:cNvPr id="5" name="直線矢印コネクタ 18"/>
        <xdr:cNvSpPr>
          <a:spLocks/>
        </xdr:cNvSpPr>
      </xdr:nvSpPr>
      <xdr:spPr>
        <a:xfrm>
          <a:off x="4752975" y="21526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95250</xdr:rowOff>
    </xdr:from>
    <xdr:to>
      <xdr:col>12</xdr:col>
      <xdr:colOff>0</xdr:colOff>
      <xdr:row>6</xdr:row>
      <xdr:rowOff>95250</xdr:rowOff>
    </xdr:to>
    <xdr:sp>
      <xdr:nvSpPr>
        <xdr:cNvPr id="6" name="直線矢印コネクタ 19"/>
        <xdr:cNvSpPr>
          <a:spLocks/>
        </xdr:cNvSpPr>
      </xdr:nvSpPr>
      <xdr:spPr>
        <a:xfrm>
          <a:off x="4752975" y="14668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10</xdr:row>
      <xdr:rowOff>95250</xdr:rowOff>
    </xdr:from>
    <xdr:to>
      <xdr:col>10</xdr:col>
      <xdr:colOff>76200</xdr:colOff>
      <xdr:row>12</xdr:row>
      <xdr:rowOff>95250</xdr:rowOff>
    </xdr:to>
    <xdr:sp>
      <xdr:nvSpPr>
        <xdr:cNvPr id="7" name="直線コネクタ 20"/>
        <xdr:cNvSpPr>
          <a:spLocks/>
        </xdr:cNvSpPr>
      </xdr:nvSpPr>
      <xdr:spPr>
        <a:xfrm rot="5400000" flipH="1" flipV="1">
          <a:off x="4829175" y="215265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95250</xdr:rowOff>
    </xdr:from>
    <xdr:to>
      <xdr:col>12</xdr:col>
      <xdr:colOff>0</xdr:colOff>
      <xdr:row>12</xdr:row>
      <xdr:rowOff>95250</xdr:rowOff>
    </xdr:to>
    <xdr:sp>
      <xdr:nvSpPr>
        <xdr:cNvPr id="8" name="直線矢印コネクタ 21"/>
        <xdr:cNvSpPr>
          <a:spLocks/>
        </xdr:cNvSpPr>
      </xdr:nvSpPr>
      <xdr:spPr>
        <a:xfrm>
          <a:off x="4829175" y="2495550"/>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1114425</xdr:colOff>
      <xdr:row>16</xdr:row>
      <xdr:rowOff>104775</xdr:rowOff>
    </xdr:from>
    <xdr:to>
      <xdr:col>14</xdr:col>
      <xdr:colOff>123825</xdr:colOff>
      <xdr:row>16</xdr:row>
      <xdr:rowOff>104775</xdr:rowOff>
    </xdr:to>
    <xdr:sp>
      <xdr:nvSpPr>
        <xdr:cNvPr id="9" name="直線矢印コネクタ 30"/>
        <xdr:cNvSpPr>
          <a:spLocks/>
        </xdr:cNvSpPr>
      </xdr:nvSpPr>
      <xdr:spPr>
        <a:xfrm>
          <a:off x="6115050"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104775</xdr:rowOff>
    </xdr:from>
    <xdr:to>
      <xdr:col>18</xdr:col>
      <xdr:colOff>0</xdr:colOff>
      <xdr:row>16</xdr:row>
      <xdr:rowOff>104775</xdr:rowOff>
    </xdr:to>
    <xdr:sp>
      <xdr:nvSpPr>
        <xdr:cNvPr id="10" name="直線矢印コネクタ 32"/>
        <xdr:cNvSpPr>
          <a:spLocks/>
        </xdr:cNvSpPr>
      </xdr:nvSpPr>
      <xdr:spPr>
        <a:xfrm>
          <a:off x="7477125"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95250</xdr:rowOff>
    </xdr:from>
    <xdr:to>
      <xdr:col>22</xdr:col>
      <xdr:colOff>0</xdr:colOff>
      <xdr:row>16</xdr:row>
      <xdr:rowOff>95250</xdr:rowOff>
    </xdr:to>
    <xdr:sp>
      <xdr:nvSpPr>
        <xdr:cNvPr id="11" name="直線矢印コネクタ 33"/>
        <xdr:cNvSpPr>
          <a:spLocks/>
        </xdr:cNvSpPr>
      </xdr:nvSpPr>
      <xdr:spPr>
        <a:xfrm>
          <a:off x="8886825" y="31813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95250</xdr:rowOff>
    </xdr:from>
    <xdr:to>
      <xdr:col>22</xdr:col>
      <xdr:colOff>9525</xdr:colOff>
      <xdr:row>14</xdr:row>
      <xdr:rowOff>95250</xdr:rowOff>
    </xdr:to>
    <xdr:sp>
      <xdr:nvSpPr>
        <xdr:cNvPr id="12" name="直線矢印コネクタ 34"/>
        <xdr:cNvSpPr>
          <a:spLocks/>
        </xdr:cNvSpPr>
      </xdr:nvSpPr>
      <xdr:spPr>
        <a:xfrm>
          <a:off x="8953500" y="2838450"/>
          <a:ext cx="1905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104775</xdr:rowOff>
    </xdr:from>
    <xdr:to>
      <xdr:col>22</xdr:col>
      <xdr:colOff>9525</xdr:colOff>
      <xdr:row>18</xdr:row>
      <xdr:rowOff>104775</xdr:rowOff>
    </xdr:to>
    <xdr:sp>
      <xdr:nvSpPr>
        <xdr:cNvPr id="13" name="直線矢印コネクタ 35"/>
        <xdr:cNvSpPr>
          <a:spLocks/>
        </xdr:cNvSpPr>
      </xdr:nvSpPr>
      <xdr:spPr>
        <a:xfrm>
          <a:off x="8953500" y="3533775"/>
          <a:ext cx="1905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104775</xdr:rowOff>
    </xdr:from>
    <xdr:to>
      <xdr:col>20</xdr:col>
      <xdr:colOff>66675</xdr:colOff>
      <xdr:row>18</xdr:row>
      <xdr:rowOff>104775</xdr:rowOff>
    </xdr:to>
    <xdr:sp>
      <xdr:nvSpPr>
        <xdr:cNvPr id="14" name="直線コネクタ 37"/>
        <xdr:cNvSpPr>
          <a:spLocks/>
        </xdr:cNvSpPr>
      </xdr:nvSpPr>
      <xdr:spPr>
        <a:xfrm rot="16200000" flipH="1">
          <a:off x="8953500" y="2847975"/>
          <a:ext cx="0" cy="6858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xdr:row>
      <xdr:rowOff>114300</xdr:rowOff>
    </xdr:from>
    <xdr:to>
      <xdr:col>10</xdr:col>
      <xdr:colOff>85725</xdr:colOff>
      <xdr:row>8</xdr:row>
      <xdr:rowOff>114300</xdr:rowOff>
    </xdr:to>
    <xdr:sp>
      <xdr:nvSpPr>
        <xdr:cNvPr id="15" name="直線コネクタ 36"/>
        <xdr:cNvSpPr>
          <a:spLocks/>
        </xdr:cNvSpPr>
      </xdr:nvSpPr>
      <xdr:spPr>
        <a:xfrm rot="5400000" flipH="1" flipV="1">
          <a:off x="4838700" y="148590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8</xdr:row>
      <xdr:rowOff>104775</xdr:rowOff>
    </xdr:from>
    <xdr:to>
      <xdr:col>10</xdr:col>
      <xdr:colOff>85725</xdr:colOff>
      <xdr:row>8</xdr:row>
      <xdr:rowOff>104775</xdr:rowOff>
    </xdr:to>
    <xdr:sp>
      <xdr:nvSpPr>
        <xdr:cNvPr id="16" name="直線コネクタ 48"/>
        <xdr:cNvSpPr>
          <a:spLocks/>
        </xdr:cNvSpPr>
      </xdr:nvSpPr>
      <xdr:spPr>
        <a:xfrm rot="10800000">
          <a:off x="4733925" y="1819275"/>
          <a:ext cx="1047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21</xdr:row>
      <xdr:rowOff>0</xdr:rowOff>
    </xdr:from>
    <xdr:to>
      <xdr:col>23</xdr:col>
      <xdr:colOff>95250</xdr:colOff>
      <xdr:row>22</xdr:row>
      <xdr:rowOff>0</xdr:rowOff>
    </xdr:to>
    <xdr:sp>
      <xdr:nvSpPr>
        <xdr:cNvPr id="17" name="Line 78"/>
        <xdr:cNvSpPr>
          <a:spLocks/>
        </xdr:cNvSpPr>
      </xdr:nvSpPr>
      <xdr:spPr>
        <a:xfrm flipV="1">
          <a:off x="10344150" y="3981450"/>
          <a:ext cx="0" cy="1333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23</xdr:col>
      <xdr:colOff>85725</xdr:colOff>
      <xdr:row>14</xdr:row>
      <xdr:rowOff>95250</xdr:rowOff>
    </xdr:to>
    <xdr:sp>
      <xdr:nvSpPr>
        <xdr:cNvPr id="18" name="Line 79"/>
        <xdr:cNvSpPr>
          <a:spLocks/>
        </xdr:cNvSpPr>
      </xdr:nvSpPr>
      <xdr:spPr>
        <a:xfrm>
          <a:off x="10248900" y="28384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16</xdr:row>
      <xdr:rowOff>95250</xdr:rowOff>
    </xdr:from>
    <xdr:to>
      <xdr:col>23</xdr:col>
      <xdr:colOff>85725</xdr:colOff>
      <xdr:row>16</xdr:row>
      <xdr:rowOff>95250</xdr:rowOff>
    </xdr:to>
    <xdr:sp>
      <xdr:nvSpPr>
        <xdr:cNvPr id="19" name="Line 80"/>
        <xdr:cNvSpPr>
          <a:spLocks/>
        </xdr:cNvSpPr>
      </xdr:nvSpPr>
      <xdr:spPr>
        <a:xfrm>
          <a:off x="10248900" y="31813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95250</xdr:rowOff>
    </xdr:from>
    <xdr:to>
      <xdr:col>23</xdr:col>
      <xdr:colOff>85725</xdr:colOff>
      <xdr:row>18</xdr:row>
      <xdr:rowOff>95250</xdr:rowOff>
    </xdr:to>
    <xdr:sp>
      <xdr:nvSpPr>
        <xdr:cNvPr id="20" name="Line 82"/>
        <xdr:cNvSpPr>
          <a:spLocks/>
        </xdr:cNvSpPr>
      </xdr:nvSpPr>
      <xdr:spPr>
        <a:xfrm>
          <a:off x="10248900" y="35242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10</xdr:row>
      <xdr:rowOff>95250</xdr:rowOff>
    </xdr:from>
    <xdr:to>
      <xdr:col>23</xdr:col>
      <xdr:colOff>85725</xdr:colOff>
      <xdr:row>20</xdr:row>
      <xdr:rowOff>0</xdr:rowOff>
    </xdr:to>
    <xdr:sp>
      <xdr:nvSpPr>
        <xdr:cNvPr id="21" name="Line 83"/>
        <xdr:cNvSpPr>
          <a:spLocks/>
        </xdr:cNvSpPr>
      </xdr:nvSpPr>
      <xdr:spPr>
        <a:xfrm>
          <a:off x="10334625" y="2152650"/>
          <a:ext cx="0" cy="16192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xdr:row>
      <xdr:rowOff>95250</xdr:rowOff>
    </xdr:from>
    <xdr:to>
      <xdr:col>13</xdr:col>
      <xdr:colOff>95250</xdr:colOff>
      <xdr:row>6</xdr:row>
      <xdr:rowOff>95250</xdr:rowOff>
    </xdr:to>
    <xdr:sp>
      <xdr:nvSpPr>
        <xdr:cNvPr id="22" name="Line 86"/>
        <xdr:cNvSpPr>
          <a:spLocks/>
        </xdr:cNvSpPr>
      </xdr:nvSpPr>
      <xdr:spPr>
        <a:xfrm>
          <a:off x="6115050" y="1466850"/>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95250</xdr:rowOff>
    </xdr:from>
    <xdr:to>
      <xdr:col>23</xdr:col>
      <xdr:colOff>95250</xdr:colOff>
      <xdr:row>10</xdr:row>
      <xdr:rowOff>95250</xdr:rowOff>
    </xdr:to>
    <xdr:sp>
      <xdr:nvSpPr>
        <xdr:cNvPr id="23" name="Line 87"/>
        <xdr:cNvSpPr>
          <a:spLocks/>
        </xdr:cNvSpPr>
      </xdr:nvSpPr>
      <xdr:spPr>
        <a:xfrm>
          <a:off x="6115050" y="2152650"/>
          <a:ext cx="422910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95250</xdr:rowOff>
    </xdr:from>
    <xdr:to>
      <xdr:col>13</xdr:col>
      <xdr:colOff>95250</xdr:colOff>
      <xdr:row>12</xdr:row>
      <xdr:rowOff>95250</xdr:rowOff>
    </xdr:to>
    <xdr:sp>
      <xdr:nvSpPr>
        <xdr:cNvPr id="24" name="Line 89"/>
        <xdr:cNvSpPr>
          <a:spLocks/>
        </xdr:cNvSpPr>
      </xdr:nvSpPr>
      <xdr:spPr>
        <a:xfrm>
          <a:off x="6115050" y="2495550"/>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xdr:row>
      <xdr:rowOff>95250</xdr:rowOff>
    </xdr:from>
    <xdr:to>
      <xdr:col>13</xdr:col>
      <xdr:colOff>85725</xdr:colOff>
      <xdr:row>12</xdr:row>
      <xdr:rowOff>104775</xdr:rowOff>
    </xdr:to>
    <xdr:sp>
      <xdr:nvSpPr>
        <xdr:cNvPr id="25" name="Line 90"/>
        <xdr:cNvSpPr>
          <a:spLocks/>
        </xdr:cNvSpPr>
      </xdr:nvSpPr>
      <xdr:spPr>
        <a:xfrm>
          <a:off x="6200775" y="1466850"/>
          <a:ext cx="0" cy="1038225"/>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114300</xdr:rowOff>
    </xdr:from>
    <xdr:to>
      <xdr:col>22</xdr:col>
      <xdr:colOff>0</xdr:colOff>
      <xdr:row>20</xdr:row>
      <xdr:rowOff>114300</xdr:rowOff>
    </xdr:to>
    <xdr:sp>
      <xdr:nvSpPr>
        <xdr:cNvPr id="26" name="直線矢印コネクタ 45"/>
        <xdr:cNvSpPr>
          <a:spLocks/>
        </xdr:cNvSpPr>
      </xdr:nvSpPr>
      <xdr:spPr>
        <a:xfrm flipV="1">
          <a:off x="3390900" y="3886200"/>
          <a:ext cx="57435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27</xdr:row>
      <xdr:rowOff>95250</xdr:rowOff>
    </xdr:from>
    <xdr:ext cx="352425" cy="276225"/>
    <xdr:sp>
      <xdr:nvSpPr>
        <xdr:cNvPr id="1" name="テキスト ボックス 1"/>
        <xdr:cNvSpPr txBox="1">
          <a:spLocks noChangeArrowheads="1"/>
        </xdr:cNvSpPr>
      </xdr:nvSpPr>
      <xdr:spPr>
        <a:xfrm>
          <a:off x="7953375" y="6962775"/>
          <a:ext cx="352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7" sqref="D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8" width="1.625" style="7" customWidth="1"/>
    <col min="19" max="19" width="14.625" style="0" customWidth="1"/>
    <col min="20" max="21" width="1.625" style="7" customWidth="1"/>
    <col min="22" max="22" width="14.625" style="0" customWidth="1"/>
    <col min="23" max="23" width="1.75390625" style="7" customWidth="1"/>
    <col min="24" max="24" width="1.75390625" style="0" customWidth="1"/>
    <col min="25" max="25" width="8.75390625" style="0" customWidth="1"/>
    <col min="26" max="26" width="6.50390625" style="0" customWidth="1"/>
    <col min="27" max="27" width="1.75390625" style="0" customWidth="1"/>
    <col min="28" max="28" width="1.4921875" style="0" customWidth="1"/>
  </cols>
  <sheetData>
    <row r="2" spans="2:27" s="1" customFormat="1" ht="27.75" customHeight="1" thickBot="1">
      <c r="B2" s="220" t="s">
        <v>129</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2:27" s="1" customFormat="1" ht="16.5" customHeight="1">
      <c r="B3" s="230" t="s">
        <v>0</v>
      </c>
      <c r="C3" s="227" t="s">
        <v>7</v>
      </c>
      <c r="D3" s="228"/>
      <c r="E3" s="228"/>
      <c r="F3" s="228"/>
      <c r="G3" s="228"/>
      <c r="H3" s="228"/>
      <c r="I3" s="228"/>
      <c r="J3" s="228"/>
      <c r="K3" s="228"/>
      <c r="L3" s="228"/>
      <c r="M3" s="228"/>
      <c r="N3" s="228"/>
      <c r="O3" s="228"/>
      <c r="P3" s="228"/>
      <c r="Q3" s="228"/>
      <c r="R3" s="228"/>
      <c r="S3" s="228"/>
      <c r="T3" s="228"/>
      <c r="U3" s="228"/>
      <c r="V3" s="228"/>
      <c r="W3" s="228"/>
      <c r="X3" s="228"/>
      <c r="Y3" s="228"/>
      <c r="Z3" s="228"/>
      <c r="AA3" s="229"/>
    </row>
    <row r="4" spans="2:27" s="1" customFormat="1" ht="16.5" customHeight="1">
      <c r="B4" s="231"/>
      <c r="C4" s="223" t="s">
        <v>3</v>
      </c>
      <c r="D4" s="223"/>
      <c r="E4" s="223"/>
      <c r="F4" s="223"/>
      <c r="G4" s="223"/>
      <c r="H4" s="224"/>
      <c r="I4" s="225" t="s">
        <v>4</v>
      </c>
      <c r="J4" s="223"/>
      <c r="K4" s="223"/>
      <c r="L4" s="223"/>
      <c r="M4" s="223"/>
      <c r="N4" s="256"/>
      <c r="O4" s="222" t="s">
        <v>5</v>
      </c>
      <c r="P4" s="223"/>
      <c r="Q4" s="223"/>
      <c r="R4" s="223"/>
      <c r="S4" s="223"/>
      <c r="T4" s="224"/>
      <c r="U4" s="225" t="s">
        <v>6</v>
      </c>
      <c r="V4" s="223"/>
      <c r="W4" s="223"/>
      <c r="X4" s="223"/>
      <c r="Y4" s="223"/>
      <c r="Z4" s="224"/>
      <c r="AA4" s="226"/>
    </row>
    <row r="5" spans="2:27" s="2" customFormat="1" ht="16.5" customHeight="1" thickBot="1">
      <c r="B5" s="232"/>
      <c r="C5" s="26"/>
      <c r="D5" s="27" t="s">
        <v>1</v>
      </c>
      <c r="E5" s="28"/>
      <c r="F5" s="29"/>
      <c r="G5" s="30" t="s">
        <v>2</v>
      </c>
      <c r="H5" s="31"/>
      <c r="I5" s="175"/>
      <c r="J5" s="30" t="s">
        <v>1</v>
      </c>
      <c r="K5" s="32"/>
      <c r="L5" s="28"/>
      <c r="M5" s="27" t="s">
        <v>2</v>
      </c>
      <c r="N5" s="33"/>
      <c r="O5" s="28"/>
      <c r="P5" s="27" t="s">
        <v>1</v>
      </c>
      <c r="Q5" s="28"/>
      <c r="R5" s="182"/>
      <c r="S5" s="30" t="s">
        <v>2</v>
      </c>
      <c r="T5" s="31"/>
      <c r="U5" s="175"/>
      <c r="V5" s="30" t="s">
        <v>1</v>
      </c>
      <c r="W5" s="32"/>
      <c r="X5" s="27"/>
      <c r="Y5" s="257" t="s">
        <v>2</v>
      </c>
      <c r="Z5" s="257"/>
      <c r="AA5" s="34"/>
    </row>
    <row r="6" spans="2:27" s="4" customFormat="1" ht="17.25" customHeight="1" thickTop="1">
      <c r="B6" s="258" t="s">
        <v>12</v>
      </c>
      <c r="C6" s="35"/>
      <c r="D6" s="35"/>
      <c r="E6" s="36"/>
      <c r="F6" s="37"/>
      <c r="G6" s="35"/>
      <c r="H6" s="36"/>
      <c r="I6" s="176"/>
      <c r="J6" s="79"/>
      <c r="K6" s="39"/>
      <c r="L6" s="179"/>
      <c r="M6" s="79"/>
      <c r="N6" s="40"/>
      <c r="O6" s="179"/>
      <c r="P6" s="79"/>
      <c r="Q6" s="36"/>
      <c r="R6" s="183"/>
      <c r="S6" s="79"/>
      <c r="T6" s="36"/>
      <c r="U6" s="176"/>
      <c r="V6" s="79"/>
      <c r="W6" s="78"/>
      <c r="X6" s="79"/>
      <c r="Y6" s="79"/>
      <c r="Z6" s="79"/>
      <c r="AA6" s="91"/>
    </row>
    <row r="7" spans="2:27" s="3" customFormat="1" ht="16.5" customHeight="1">
      <c r="B7" s="259"/>
      <c r="C7" s="41"/>
      <c r="D7" s="41"/>
      <c r="E7" s="42" t="b">
        <v>0</v>
      </c>
      <c r="F7" s="43"/>
      <c r="G7" s="41"/>
      <c r="H7" s="42" t="b">
        <v>0</v>
      </c>
      <c r="I7" s="187"/>
      <c r="J7" s="208">
        <f>COUNTIF(E7:H17,TRUE)*2+COUNTIF(E33:H33,TRUE)*1</f>
        <v>0</v>
      </c>
      <c r="K7" s="45"/>
      <c r="L7" s="186"/>
      <c r="M7" s="81"/>
      <c r="N7" s="46"/>
      <c r="O7" s="186"/>
      <c r="P7" s="81"/>
      <c r="Q7" s="42"/>
      <c r="R7" s="184"/>
      <c r="S7" s="86"/>
      <c r="T7" s="48"/>
      <c r="U7" s="177"/>
      <c r="V7" s="92" t="s">
        <v>14</v>
      </c>
      <c r="W7" s="196"/>
      <c r="X7" s="197"/>
      <c r="Y7" s="264" t="s">
        <v>16</v>
      </c>
      <c r="Z7" s="255"/>
      <c r="AA7" s="93"/>
    </row>
    <row r="8" spans="2:27" s="3" customFormat="1" ht="10.5" customHeight="1">
      <c r="B8" s="259"/>
      <c r="C8" s="41"/>
      <c r="D8" s="41"/>
      <c r="E8" s="42"/>
      <c r="F8" s="43"/>
      <c r="G8" s="41"/>
      <c r="H8" s="42"/>
      <c r="I8" s="187"/>
      <c r="J8" s="208"/>
      <c r="K8" s="45"/>
      <c r="L8" s="186"/>
      <c r="M8" s="81"/>
      <c r="N8" s="42"/>
      <c r="O8" s="187"/>
      <c r="P8" s="81"/>
      <c r="Q8" s="42"/>
      <c r="R8" s="184"/>
      <c r="S8" s="86"/>
      <c r="T8" s="48"/>
      <c r="U8" s="177"/>
      <c r="V8" s="86"/>
      <c r="W8" s="81"/>
      <c r="X8" s="197"/>
      <c r="Y8" s="95"/>
      <c r="Z8" s="95"/>
      <c r="AA8" s="93"/>
    </row>
    <row r="9" spans="2:27" s="3" customFormat="1" ht="16.5" customHeight="1">
      <c r="B9" s="259"/>
      <c r="C9" s="41"/>
      <c r="D9" s="53" t="s">
        <v>8</v>
      </c>
      <c r="E9" s="42"/>
      <c r="F9" s="43"/>
      <c r="G9" s="41"/>
      <c r="H9" s="42"/>
      <c r="I9" s="187"/>
      <c r="J9" s="208">
        <f>COUNTIF(E19:N31,TRUE)*2+COUNTIF(G43:H43,TRUE)*2+COUNTIF(K37,TRUE)*2+COUNTIF(N33:T34,TRUE)*1.5+IF(COUNTIF(W31:W35,TRUE)&gt;=1,1.5)</f>
        <v>0</v>
      </c>
      <c r="K9" s="45"/>
      <c r="L9" s="186"/>
      <c r="M9" s="86"/>
      <c r="N9" s="47"/>
      <c r="O9" s="187"/>
      <c r="P9" s="86"/>
      <c r="Q9" s="42"/>
      <c r="R9" s="184"/>
      <c r="S9" s="86"/>
      <c r="T9" s="48"/>
      <c r="U9" s="177"/>
      <c r="V9" s="96" t="s">
        <v>15</v>
      </c>
      <c r="W9" s="196"/>
      <c r="X9" s="197"/>
      <c r="Y9" s="254" t="s">
        <v>17</v>
      </c>
      <c r="Z9" s="255"/>
      <c r="AA9" s="93"/>
    </row>
    <row r="10" spans="2:27" s="3" customFormat="1" ht="10.5" customHeight="1">
      <c r="B10" s="259"/>
      <c r="C10" s="41"/>
      <c r="D10" s="41"/>
      <c r="E10" s="42"/>
      <c r="F10" s="43"/>
      <c r="G10" s="41"/>
      <c r="H10" s="42"/>
      <c r="I10" s="187"/>
      <c r="J10" s="81"/>
      <c r="K10" s="45"/>
      <c r="L10" s="186"/>
      <c r="M10" s="86"/>
      <c r="N10" s="47"/>
      <c r="O10" s="187"/>
      <c r="P10" s="86"/>
      <c r="Q10" s="42"/>
      <c r="R10" s="184"/>
      <c r="S10" s="86"/>
      <c r="T10" s="48"/>
      <c r="U10" s="177"/>
      <c r="V10" s="86"/>
      <c r="W10" s="94"/>
      <c r="X10" s="86"/>
      <c r="Y10" s="95"/>
      <c r="Z10" s="95"/>
      <c r="AA10" s="93"/>
    </row>
    <row r="11" spans="2:27" s="3" customFormat="1" ht="16.5" customHeight="1">
      <c r="B11" s="259"/>
      <c r="C11" s="41"/>
      <c r="D11" s="41"/>
      <c r="E11" s="42" t="b">
        <v>0</v>
      </c>
      <c r="F11" s="43"/>
      <c r="G11" s="41"/>
      <c r="H11" s="42"/>
      <c r="I11" s="187"/>
      <c r="J11" s="81"/>
      <c r="K11" s="45"/>
      <c r="L11" s="186"/>
      <c r="M11" s="86"/>
      <c r="N11" s="47"/>
      <c r="O11" s="187"/>
      <c r="P11" s="86"/>
      <c r="Q11" s="42"/>
      <c r="R11" s="184"/>
      <c r="S11" s="86"/>
      <c r="T11" s="48"/>
      <c r="U11" s="177"/>
      <c r="V11" s="217">
        <f>COUNTIF(E7:H11,TRUE)*2+COUNTIF(E15,TRUE)*1+COUNTIF(E33:H33,TRUE)*1+COUNTIF(E17:E23,TRUE)*2+COUNTIF(H17,TRUE)*1+COUNTIF(H19:K27,TRUE)*2+COUNTIF(N23:N31,TRUE)*2+COUNTIF(N33:T34,TRUE)*1.5+IF(COUNTIF(W31:W35,TRUE)&gt;=1,1)*1.5+COUNTIF(K37,TRUE)*2+COUNTIF(E43:H43,TRUE)*2+IF(V43&gt;=3,6,COUNTIF(N37:Q44,TRUE)*2)</f>
        <v>0</v>
      </c>
      <c r="W11" s="94"/>
      <c r="X11" s="86"/>
      <c r="Y11" s="263" t="s">
        <v>18</v>
      </c>
      <c r="Z11" s="255"/>
      <c r="AA11" s="93"/>
    </row>
    <row r="12" spans="2:27" s="3" customFormat="1" ht="10.5" customHeight="1">
      <c r="B12" s="259"/>
      <c r="C12" s="41"/>
      <c r="D12" s="41"/>
      <c r="E12" s="42"/>
      <c r="F12" s="43"/>
      <c r="G12" s="41"/>
      <c r="H12" s="42"/>
      <c r="I12" s="187"/>
      <c r="J12" s="81"/>
      <c r="K12" s="45"/>
      <c r="L12" s="186"/>
      <c r="M12" s="86"/>
      <c r="N12" s="47"/>
      <c r="O12" s="187"/>
      <c r="P12" s="86"/>
      <c r="Q12" s="42"/>
      <c r="R12" s="184"/>
      <c r="S12" s="86"/>
      <c r="T12" s="48"/>
      <c r="U12" s="177"/>
      <c r="V12" s="98">
        <f>COUNTIF(E7:H44,TRUE)+COUNTIF(K19:K37,TRUE)+COUNTIF(N23:N33,TRUE)+COUNTIF(Q31:T35,TRUE)+IF(COUNTIF(W31:W35,TRUE)&gt;=1,1)</f>
        <v>0</v>
      </c>
      <c r="W12" s="94"/>
      <c r="X12" s="86"/>
      <c r="Y12" s="86"/>
      <c r="Z12" s="86"/>
      <c r="AA12" s="93"/>
    </row>
    <row r="13" spans="2:27" s="3" customFormat="1" ht="16.5" customHeight="1">
      <c r="B13" s="259"/>
      <c r="C13" s="41"/>
      <c r="D13" s="53" t="s">
        <v>9</v>
      </c>
      <c r="E13" s="42"/>
      <c r="F13" s="43"/>
      <c r="G13" s="41"/>
      <c r="H13" s="42"/>
      <c r="I13" s="187"/>
      <c r="J13" s="81"/>
      <c r="K13" s="45"/>
      <c r="L13" s="186"/>
      <c r="M13" s="86"/>
      <c r="N13" s="47"/>
      <c r="O13" s="187"/>
      <c r="P13" s="86"/>
      <c r="Q13" s="42"/>
      <c r="R13" s="184"/>
      <c r="S13" s="86"/>
      <c r="T13" s="48"/>
      <c r="U13" s="177"/>
      <c r="V13" s="86"/>
      <c r="W13" s="94"/>
      <c r="X13" s="86"/>
      <c r="Y13" s="86"/>
      <c r="Z13" s="86"/>
      <c r="AA13" s="93"/>
    </row>
    <row r="14" spans="2:27" s="4" customFormat="1" ht="10.5" customHeight="1">
      <c r="B14" s="259"/>
      <c r="C14" s="35"/>
      <c r="D14" s="35"/>
      <c r="E14" s="36"/>
      <c r="F14" s="37"/>
      <c r="G14" s="35"/>
      <c r="H14" s="36"/>
      <c r="I14" s="176"/>
      <c r="J14" s="79"/>
      <c r="K14" s="39"/>
      <c r="L14" s="179"/>
      <c r="M14" s="87"/>
      <c r="N14" s="55"/>
      <c r="O14" s="176"/>
      <c r="P14" s="87"/>
      <c r="Q14" s="36"/>
      <c r="R14" s="183"/>
      <c r="S14" s="87"/>
      <c r="T14" s="56"/>
      <c r="U14" s="178"/>
      <c r="V14" s="98"/>
      <c r="W14" s="78"/>
      <c r="X14" s="79"/>
      <c r="Y14" s="95"/>
      <c r="Z14" s="95"/>
      <c r="AA14" s="91"/>
    </row>
    <row r="15" spans="2:27" s="4" customFormat="1" ht="16.5" customHeight="1" thickBot="1">
      <c r="B15" s="259"/>
      <c r="C15" s="35"/>
      <c r="D15" s="35"/>
      <c r="E15" s="36"/>
      <c r="F15" s="37"/>
      <c r="G15" s="35"/>
      <c r="H15" s="36"/>
      <c r="I15" s="176"/>
      <c r="J15" s="79"/>
      <c r="K15" s="39"/>
      <c r="L15" s="179"/>
      <c r="M15" s="87"/>
      <c r="N15" s="55"/>
      <c r="O15" s="176"/>
      <c r="P15" s="87"/>
      <c r="Q15" s="36"/>
      <c r="R15" s="183"/>
      <c r="S15" s="87"/>
      <c r="T15" s="56"/>
      <c r="U15" s="178"/>
      <c r="V15" s="87"/>
      <c r="W15" s="78"/>
      <c r="X15" s="79"/>
      <c r="Y15" s="87"/>
      <c r="Z15" s="87"/>
      <c r="AA15" s="91"/>
    </row>
    <row r="16" spans="2:27" s="4" customFormat="1" ht="10.5" customHeight="1">
      <c r="B16" s="259"/>
      <c r="C16" s="35"/>
      <c r="D16" s="35"/>
      <c r="E16" s="36"/>
      <c r="F16" s="37"/>
      <c r="G16" s="35"/>
      <c r="H16" s="36"/>
      <c r="I16" s="176"/>
      <c r="J16" s="79"/>
      <c r="K16" s="39"/>
      <c r="L16" s="179"/>
      <c r="M16" s="79"/>
      <c r="N16" s="36"/>
      <c r="O16" s="176"/>
      <c r="P16" s="79"/>
      <c r="Q16" s="36"/>
      <c r="R16" s="183"/>
      <c r="S16" s="87"/>
      <c r="T16" s="56"/>
      <c r="U16" s="178"/>
      <c r="V16" s="235" t="s">
        <v>13</v>
      </c>
      <c r="W16" s="236"/>
      <c r="X16" s="236"/>
      <c r="Y16" s="236"/>
      <c r="Z16" s="237"/>
      <c r="AA16" s="91"/>
    </row>
    <row r="17" spans="2:27" s="4" customFormat="1" ht="16.5" customHeight="1">
      <c r="B17" s="259"/>
      <c r="C17" s="35"/>
      <c r="D17" s="35"/>
      <c r="E17" s="36" t="b">
        <v>0</v>
      </c>
      <c r="F17" s="37"/>
      <c r="G17" s="35"/>
      <c r="H17" s="36"/>
      <c r="I17" s="176"/>
      <c r="J17" s="79"/>
      <c r="K17" s="39"/>
      <c r="L17" s="179"/>
      <c r="M17" s="79"/>
      <c r="N17" s="36"/>
      <c r="O17" s="176"/>
      <c r="P17" s="79"/>
      <c r="Q17" s="36"/>
      <c r="R17" s="183"/>
      <c r="S17" s="87"/>
      <c r="T17" s="56"/>
      <c r="U17" s="178"/>
      <c r="V17" s="238"/>
      <c r="W17" s="239"/>
      <c r="X17" s="239"/>
      <c r="Y17" s="239"/>
      <c r="Z17" s="240"/>
      <c r="AA17" s="91"/>
    </row>
    <row r="18" spans="2:27" s="4" customFormat="1" ht="10.5" customHeight="1">
      <c r="B18" s="259"/>
      <c r="C18" s="35"/>
      <c r="D18" s="35"/>
      <c r="E18" s="36"/>
      <c r="F18" s="37"/>
      <c r="G18" s="35"/>
      <c r="H18" s="36"/>
      <c r="I18" s="176"/>
      <c r="J18" s="79"/>
      <c r="K18" s="39"/>
      <c r="L18" s="179"/>
      <c r="M18" s="79"/>
      <c r="N18" s="40"/>
      <c r="O18" s="179"/>
      <c r="P18" s="79"/>
      <c r="Q18" s="36"/>
      <c r="R18" s="183"/>
      <c r="S18" s="87"/>
      <c r="T18" s="56"/>
      <c r="U18" s="178"/>
      <c r="V18" s="268" t="s">
        <v>90</v>
      </c>
      <c r="W18" s="269"/>
      <c r="X18" s="269"/>
      <c r="Y18" s="269"/>
      <c r="Z18" s="270"/>
      <c r="AA18" s="91"/>
    </row>
    <row r="19" spans="2:27" s="4" customFormat="1" ht="16.5" customHeight="1">
      <c r="B19" s="259"/>
      <c r="C19" s="35"/>
      <c r="D19" s="35"/>
      <c r="E19" s="36" t="b">
        <v>0</v>
      </c>
      <c r="F19" s="37"/>
      <c r="G19" s="35"/>
      <c r="H19" s="36" t="b">
        <v>0</v>
      </c>
      <c r="I19" s="176"/>
      <c r="J19" s="35"/>
      <c r="K19" s="39" t="b">
        <v>0</v>
      </c>
      <c r="L19" s="179"/>
      <c r="M19" s="35"/>
      <c r="N19" s="40"/>
      <c r="O19" s="179"/>
      <c r="P19" s="35"/>
      <c r="Q19" s="36"/>
      <c r="R19" s="183"/>
      <c r="S19" s="55"/>
      <c r="T19" s="56"/>
      <c r="U19" s="178"/>
      <c r="V19" s="268"/>
      <c r="W19" s="269"/>
      <c r="X19" s="269"/>
      <c r="Y19" s="269"/>
      <c r="Z19" s="270"/>
      <c r="AA19" s="91"/>
    </row>
    <row r="20" spans="2:27" s="4" customFormat="1" ht="10.5" customHeight="1" thickBot="1">
      <c r="B20" s="259"/>
      <c r="C20" s="35"/>
      <c r="D20" s="35"/>
      <c r="E20" s="36"/>
      <c r="F20" s="37"/>
      <c r="G20" s="35"/>
      <c r="H20" s="36"/>
      <c r="I20" s="176"/>
      <c r="J20" s="35"/>
      <c r="K20" s="39"/>
      <c r="L20" s="179"/>
      <c r="M20" s="35"/>
      <c r="N20" s="40"/>
      <c r="O20" s="179"/>
      <c r="P20" s="35"/>
      <c r="Q20" s="36"/>
      <c r="R20" s="183"/>
      <c r="S20" s="55"/>
      <c r="T20" s="56"/>
      <c r="U20" s="178"/>
      <c r="V20" s="271"/>
      <c r="W20" s="272"/>
      <c r="X20" s="272"/>
      <c r="Y20" s="272"/>
      <c r="Z20" s="273"/>
      <c r="AA20" s="91"/>
    </row>
    <row r="21" spans="2:27" s="4" customFormat="1" ht="16.5" customHeight="1" thickTop="1">
      <c r="B21" s="259"/>
      <c r="C21" s="35"/>
      <c r="D21" s="35"/>
      <c r="E21" s="36"/>
      <c r="F21" s="37"/>
      <c r="G21" s="35"/>
      <c r="H21" s="36"/>
      <c r="I21" s="176"/>
      <c r="J21" s="35"/>
      <c r="K21" s="39" t="b">
        <v>0</v>
      </c>
      <c r="L21" s="179"/>
      <c r="M21" s="35"/>
      <c r="N21" s="40"/>
      <c r="O21" s="179"/>
      <c r="P21" s="35"/>
      <c r="Q21" s="36"/>
      <c r="R21" s="183"/>
      <c r="S21" s="55"/>
      <c r="T21" s="56"/>
      <c r="U21" s="178"/>
      <c r="V21" s="243" t="s">
        <v>76</v>
      </c>
      <c r="W21" s="244"/>
      <c r="X21" s="244"/>
      <c r="Y21" s="244"/>
      <c r="Z21" s="245"/>
      <c r="AA21" s="91"/>
    </row>
    <row r="22" spans="2:27" s="4" customFormat="1" ht="10.5" customHeight="1">
      <c r="B22" s="259"/>
      <c r="C22" s="35"/>
      <c r="D22" s="35"/>
      <c r="E22" s="36"/>
      <c r="F22" s="37"/>
      <c r="G22" s="35"/>
      <c r="H22" s="36"/>
      <c r="I22" s="176"/>
      <c r="J22" s="35"/>
      <c r="K22" s="39"/>
      <c r="L22" s="179"/>
      <c r="M22" s="35"/>
      <c r="N22" s="40"/>
      <c r="O22" s="179"/>
      <c r="P22" s="35"/>
      <c r="Q22" s="36"/>
      <c r="R22" s="183"/>
      <c r="S22" s="35"/>
      <c r="T22" s="40"/>
      <c r="U22" s="179"/>
      <c r="V22" s="246"/>
      <c r="W22" s="244"/>
      <c r="X22" s="244"/>
      <c r="Y22" s="244"/>
      <c r="Z22" s="245"/>
      <c r="AA22" s="91"/>
    </row>
    <row r="23" spans="2:27" s="4" customFormat="1" ht="16.5" customHeight="1">
      <c r="B23" s="259"/>
      <c r="C23" s="35"/>
      <c r="D23" s="35"/>
      <c r="E23" s="36" t="b">
        <v>0</v>
      </c>
      <c r="F23" s="37"/>
      <c r="G23" s="35"/>
      <c r="H23" s="36" t="b">
        <v>0</v>
      </c>
      <c r="I23" s="176">
        <f>COUNTIF(H23,TRUE)*2</f>
        <v>0</v>
      </c>
      <c r="J23" s="35"/>
      <c r="K23" s="36" t="b">
        <v>0</v>
      </c>
      <c r="L23" s="183">
        <f>COUNTIF(K23,TRUE)*2</f>
        <v>0</v>
      </c>
      <c r="M23" s="35"/>
      <c r="N23" s="40" t="b">
        <v>0</v>
      </c>
      <c r="O23" s="176">
        <f>COUNTIF(N23,TRUE)*2</f>
        <v>0</v>
      </c>
      <c r="P23" s="35"/>
      <c r="Q23" s="36"/>
      <c r="R23" s="183"/>
      <c r="S23" s="35"/>
      <c r="T23" s="36"/>
      <c r="U23" s="176"/>
      <c r="V23" s="246"/>
      <c r="W23" s="244"/>
      <c r="X23" s="244"/>
      <c r="Y23" s="244"/>
      <c r="Z23" s="245"/>
      <c r="AA23" s="91"/>
    </row>
    <row r="24" spans="2:27" s="4" customFormat="1" ht="10.5" customHeight="1">
      <c r="B24" s="259"/>
      <c r="C24" s="35"/>
      <c r="D24" s="35"/>
      <c r="E24" s="36"/>
      <c r="F24" s="37"/>
      <c r="G24" s="35"/>
      <c r="H24" s="36"/>
      <c r="I24" s="176"/>
      <c r="J24" s="35"/>
      <c r="K24" s="39"/>
      <c r="L24" s="179"/>
      <c r="M24" s="35"/>
      <c r="N24" s="40"/>
      <c r="O24" s="179"/>
      <c r="P24" s="35"/>
      <c r="Q24" s="36"/>
      <c r="R24" s="183"/>
      <c r="S24" s="35"/>
      <c r="T24" s="36"/>
      <c r="U24" s="176"/>
      <c r="V24" s="247">
        <f>IF(AND(V11=54,V43&gt;=3),"目標を達成しています","")</f>
      </c>
      <c r="W24" s="248"/>
      <c r="X24" s="248"/>
      <c r="Y24" s="248"/>
      <c r="Z24" s="241">
        <f>V11/54</f>
        <v>0</v>
      </c>
      <c r="AA24" s="91"/>
    </row>
    <row r="25" spans="2:27" s="4" customFormat="1" ht="16.5" customHeight="1">
      <c r="B25" s="259"/>
      <c r="C25" s="35"/>
      <c r="D25" s="35"/>
      <c r="E25" s="36"/>
      <c r="F25" s="37"/>
      <c r="G25" s="35"/>
      <c r="H25" s="36"/>
      <c r="I25" s="176"/>
      <c r="J25" s="35"/>
      <c r="K25" s="39" t="b">
        <v>0</v>
      </c>
      <c r="L25" s="179">
        <f>COUNTIF(K25,TRUE)*2</f>
        <v>0</v>
      </c>
      <c r="M25" s="35"/>
      <c r="N25" s="40"/>
      <c r="O25" s="179"/>
      <c r="P25" s="35"/>
      <c r="Q25" s="36"/>
      <c r="R25" s="183"/>
      <c r="S25" s="35"/>
      <c r="T25" s="36"/>
      <c r="U25" s="176"/>
      <c r="V25" s="249"/>
      <c r="W25" s="250"/>
      <c r="X25" s="250"/>
      <c r="Y25" s="250"/>
      <c r="Z25" s="242"/>
      <c r="AA25" s="91"/>
    </row>
    <row r="26" spans="2:27" s="4" customFormat="1" ht="10.5" customHeight="1">
      <c r="B26" s="259"/>
      <c r="C26" s="35"/>
      <c r="D26" s="35"/>
      <c r="E26" s="36"/>
      <c r="F26" s="37"/>
      <c r="G26" s="35"/>
      <c r="H26" s="36"/>
      <c r="I26" s="176"/>
      <c r="J26" s="35"/>
      <c r="K26" s="39"/>
      <c r="L26" s="179"/>
      <c r="M26" s="35"/>
      <c r="N26" s="40"/>
      <c r="O26" s="179"/>
      <c r="P26" s="35"/>
      <c r="Q26" s="36"/>
      <c r="R26" s="183"/>
      <c r="S26" s="35"/>
      <c r="T26" s="36"/>
      <c r="U26" s="176"/>
      <c r="V26" s="265" t="str">
        <f>IF((J7+J9)&lt;48,"必修科目が不足です","")</f>
        <v>必修科目が不足です</v>
      </c>
      <c r="W26" s="266"/>
      <c r="X26" s="266"/>
      <c r="Y26" s="266"/>
      <c r="Z26" s="242"/>
      <c r="AA26" s="91"/>
    </row>
    <row r="27" spans="2:27" s="4" customFormat="1" ht="16.5" customHeight="1" thickBot="1">
      <c r="B27" s="259"/>
      <c r="C27" s="35"/>
      <c r="D27" s="35"/>
      <c r="E27" s="36"/>
      <c r="F27" s="37"/>
      <c r="G27" s="35"/>
      <c r="H27" s="36" t="b">
        <v>0</v>
      </c>
      <c r="I27" s="176">
        <f>COUNTIF(H27,TRUE)*2</f>
        <v>0</v>
      </c>
      <c r="J27" s="35"/>
      <c r="K27" s="36" t="b">
        <v>0</v>
      </c>
      <c r="L27" s="183">
        <f>COUNTIF(K27,TRUE)*2</f>
        <v>0</v>
      </c>
      <c r="M27" s="35"/>
      <c r="N27" s="40" t="b">
        <v>0</v>
      </c>
      <c r="O27" s="176">
        <f>COUNTIF(N27,TRUE)*2</f>
        <v>0</v>
      </c>
      <c r="P27" s="35"/>
      <c r="Q27" s="36"/>
      <c r="R27" s="183"/>
      <c r="S27" s="35"/>
      <c r="T27" s="36"/>
      <c r="U27" s="176"/>
      <c r="V27" s="267"/>
      <c r="W27" s="253"/>
      <c r="X27" s="253"/>
      <c r="Y27" s="253"/>
      <c r="Z27" s="242"/>
      <c r="AA27" s="91"/>
    </row>
    <row r="28" spans="2:27" s="4" customFormat="1" ht="10.5" customHeight="1">
      <c r="B28" s="259"/>
      <c r="C28" s="79"/>
      <c r="D28" s="79"/>
      <c r="E28" s="36"/>
      <c r="F28" s="37"/>
      <c r="G28" s="79"/>
      <c r="H28" s="36"/>
      <c r="I28" s="176"/>
      <c r="J28" s="79"/>
      <c r="K28" s="39"/>
      <c r="L28" s="179"/>
      <c r="M28" s="35"/>
      <c r="N28" s="40"/>
      <c r="O28" s="179"/>
      <c r="P28" s="35"/>
      <c r="Q28" s="36"/>
      <c r="R28" s="183"/>
      <c r="S28" s="35"/>
      <c r="T28" s="36"/>
      <c r="U28" s="176"/>
      <c r="V28" s="251"/>
      <c r="W28" s="252"/>
      <c r="X28" s="252"/>
      <c r="Y28" s="252"/>
      <c r="Z28" s="206"/>
      <c r="AA28" s="91"/>
    </row>
    <row r="29" spans="2:29" s="4" customFormat="1" ht="16.5" customHeight="1">
      <c r="B29" s="259"/>
      <c r="C29" s="79"/>
      <c r="D29" s="79"/>
      <c r="E29" s="36"/>
      <c r="F29" s="37"/>
      <c r="G29" s="79"/>
      <c r="H29" s="36"/>
      <c r="I29" s="176"/>
      <c r="J29" s="79"/>
      <c r="K29" s="39"/>
      <c r="L29" s="179"/>
      <c r="M29" s="35"/>
      <c r="N29" s="40" t="b">
        <v>0</v>
      </c>
      <c r="O29" s="176">
        <f>COUNTIF(N29,TRUE)*2</f>
        <v>0</v>
      </c>
      <c r="P29" s="35"/>
      <c r="Q29" s="36"/>
      <c r="R29" s="183"/>
      <c r="S29" s="35"/>
      <c r="T29" s="36"/>
      <c r="U29" s="176"/>
      <c r="V29" s="253"/>
      <c r="W29" s="253"/>
      <c r="X29" s="253"/>
      <c r="Y29" s="253"/>
      <c r="Z29" s="207"/>
      <c r="AA29" s="91"/>
      <c r="AC29" s="202">
        <f>COUNTIF(E19:K27,TRUE)*2+COUNTIF(E43:H43,TRUE)*2+COUNTIF(K37,TRUE)*2+COUNTIF(N23:N31,TRUE)*2+COUNTIF(N33:T34,TRUE)*1.5+IF(COUNTIF(W31:W35,TRUE)&gt;=1,1,0)*1.5</f>
        <v>0</v>
      </c>
    </row>
    <row r="30" spans="2:29" s="4" customFormat="1" ht="10.5" customHeight="1">
      <c r="B30" s="259"/>
      <c r="C30" s="79"/>
      <c r="D30" s="79"/>
      <c r="E30" s="36"/>
      <c r="F30" s="37"/>
      <c r="G30" s="79"/>
      <c r="H30" s="36"/>
      <c r="I30" s="176"/>
      <c r="J30" s="79"/>
      <c r="K30" s="39"/>
      <c r="L30" s="179"/>
      <c r="M30" s="35"/>
      <c r="N30" s="40"/>
      <c r="O30" s="179"/>
      <c r="P30" s="35"/>
      <c r="Q30" s="36"/>
      <c r="R30" s="183"/>
      <c r="S30" s="35"/>
      <c r="T30" s="36"/>
      <c r="U30" s="176"/>
      <c r="V30" s="79"/>
      <c r="W30" s="78"/>
      <c r="X30" s="79"/>
      <c r="Y30" s="79"/>
      <c r="Z30" s="79"/>
      <c r="AA30" s="91"/>
      <c r="AC30" s="202"/>
    </row>
    <row r="31" spans="2:29" s="4" customFormat="1" ht="16.5" customHeight="1">
      <c r="B31" s="259"/>
      <c r="C31" s="79"/>
      <c r="D31" s="79"/>
      <c r="E31" s="36"/>
      <c r="F31" s="37"/>
      <c r="G31" s="79"/>
      <c r="H31" s="36"/>
      <c r="I31" s="176"/>
      <c r="J31" s="79"/>
      <c r="K31" s="39"/>
      <c r="L31" s="179"/>
      <c r="M31" s="35"/>
      <c r="N31" s="40" t="b">
        <v>0</v>
      </c>
      <c r="O31" s="176">
        <f>COUNTIF(N31,TRUE)*2</f>
        <v>0</v>
      </c>
      <c r="P31" s="35"/>
      <c r="Q31" s="36"/>
      <c r="R31" s="183"/>
      <c r="S31" s="35"/>
      <c r="T31" s="36"/>
      <c r="U31" s="176"/>
      <c r="V31" s="35"/>
      <c r="W31" s="39" t="b">
        <v>0</v>
      </c>
      <c r="X31" s="35"/>
      <c r="Y31" s="79"/>
      <c r="Z31" s="99">
        <f>V11/58</f>
        <v>0</v>
      </c>
      <c r="AA31" s="91"/>
      <c r="AC31" s="202"/>
    </row>
    <row r="32" spans="2:29" s="4" customFormat="1" ht="10.5" customHeight="1">
      <c r="B32" s="259"/>
      <c r="C32" s="79"/>
      <c r="D32" s="79"/>
      <c r="E32" s="36"/>
      <c r="F32" s="37"/>
      <c r="G32" s="79"/>
      <c r="H32" s="36"/>
      <c r="I32" s="176"/>
      <c r="J32" s="79"/>
      <c r="K32" s="39"/>
      <c r="L32" s="179"/>
      <c r="M32" s="35"/>
      <c r="N32" s="40"/>
      <c r="O32" s="179"/>
      <c r="P32" s="35"/>
      <c r="Q32" s="36"/>
      <c r="R32" s="183"/>
      <c r="S32" s="35"/>
      <c r="T32" s="36"/>
      <c r="U32" s="176"/>
      <c r="V32" s="35"/>
      <c r="W32" s="39"/>
      <c r="X32" s="35"/>
      <c r="Y32" s="79"/>
      <c r="Z32" s="79"/>
      <c r="AA32" s="91"/>
      <c r="AC32" s="202">
        <f>V11</f>
        <v>0</v>
      </c>
    </row>
    <row r="33" spans="2:29" s="4" customFormat="1" ht="16.5" customHeight="1">
      <c r="B33" s="259"/>
      <c r="C33" s="79"/>
      <c r="D33" s="79"/>
      <c r="E33" s="36" t="b">
        <v>0</v>
      </c>
      <c r="F33" s="37"/>
      <c r="G33" s="79"/>
      <c r="H33" s="36" t="b">
        <v>0</v>
      </c>
      <c r="I33" s="176"/>
      <c r="J33" s="79"/>
      <c r="K33" s="39"/>
      <c r="L33" s="179"/>
      <c r="M33" s="35"/>
      <c r="N33" s="40" t="b">
        <v>0</v>
      </c>
      <c r="O33" s="176">
        <f>COUNTIF(N33,TRUE)*2</f>
        <v>0</v>
      </c>
      <c r="P33" s="233" t="s">
        <v>10</v>
      </c>
      <c r="Q33" s="36" t="b">
        <v>0</v>
      </c>
      <c r="R33" s="183">
        <f>COUNTIF(Q33,TRUE)*2</f>
        <v>0</v>
      </c>
      <c r="S33" s="233" t="s">
        <v>11</v>
      </c>
      <c r="T33" s="36" t="b">
        <v>0</v>
      </c>
      <c r="U33" s="176">
        <f>COUNTIF(T33,TRUE)*2</f>
        <v>0</v>
      </c>
      <c r="V33" s="35"/>
      <c r="W33" s="39" t="b">
        <v>0</v>
      </c>
      <c r="X33" s="35"/>
      <c r="Y33" s="79"/>
      <c r="Z33" s="79"/>
      <c r="AA33" s="91"/>
      <c r="AC33" s="202"/>
    </row>
    <row r="34" spans="2:27" s="4" customFormat="1" ht="10.5" customHeight="1">
      <c r="B34" s="259"/>
      <c r="C34" s="79"/>
      <c r="D34" s="79"/>
      <c r="E34" s="36"/>
      <c r="F34" s="37"/>
      <c r="G34" s="79"/>
      <c r="H34" s="36"/>
      <c r="I34" s="176"/>
      <c r="J34" s="79"/>
      <c r="K34" s="39"/>
      <c r="L34" s="179"/>
      <c r="M34" s="35"/>
      <c r="N34" s="40"/>
      <c r="O34" s="179"/>
      <c r="P34" s="234"/>
      <c r="Q34" s="36"/>
      <c r="R34" s="183"/>
      <c r="S34" s="234"/>
      <c r="T34" s="36"/>
      <c r="U34" s="176"/>
      <c r="V34" s="35"/>
      <c r="W34" s="39"/>
      <c r="X34" s="35"/>
      <c r="Y34" s="79"/>
      <c r="Z34" s="79"/>
      <c r="AA34" s="91"/>
    </row>
    <row r="35" spans="2:27" s="4" customFormat="1" ht="16.5" customHeight="1">
      <c r="B35" s="259"/>
      <c r="C35" s="79"/>
      <c r="D35" s="79"/>
      <c r="E35" s="36"/>
      <c r="F35" s="37"/>
      <c r="G35" s="79"/>
      <c r="H35" s="36"/>
      <c r="I35" s="176"/>
      <c r="J35" s="79"/>
      <c r="K35" s="39"/>
      <c r="L35" s="179"/>
      <c r="M35" s="35"/>
      <c r="N35" s="40"/>
      <c r="O35" s="179"/>
      <c r="P35" s="57"/>
      <c r="Q35" s="36"/>
      <c r="R35" s="183"/>
      <c r="S35" s="58"/>
      <c r="T35" s="36"/>
      <c r="U35" s="176"/>
      <c r="V35" s="35"/>
      <c r="W35" s="39" t="b">
        <v>0</v>
      </c>
      <c r="X35" s="35"/>
      <c r="Y35" s="79"/>
      <c r="Z35" s="79"/>
      <c r="AA35" s="91"/>
    </row>
    <row r="36" spans="2:27" s="4" customFormat="1" ht="10.5" customHeight="1">
      <c r="B36" s="259"/>
      <c r="C36" s="79"/>
      <c r="D36" s="79"/>
      <c r="E36" s="36"/>
      <c r="F36" s="37"/>
      <c r="G36" s="79"/>
      <c r="H36" s="36"/>
      <c r="I36" s="176"/>
      <c r="J36" s="87"/>
      <c r="K36" s="39"/>
      <c r="L36" s="179"/>
      <c r="M36" s="55"/>
      <c r="N36" s="40"/>
      <c r="O36" s="179"/>
      <c r="P36" s="35"/>
      <c r="Q36" s="36"/>
      <c r="R36" s="183"/>
      <c r="S36" s="35"/>
      <c r="T36" s="36"/>
      <c r="U36" s="176"/>
      <c r="V36" s="79"/>
      <c r="W36" s="78"/>
      <c r="X36" s="79"/>
      <c r="Y36" s="79"/>
      <c r="Z36" s="79"/>
      <c r="AA36" s="91"/>
    </row>
    <row r="37" spans="2:27" s="4" customFormat="1" ht="16.5" customHeight="1">
      <c r="B37" s="259"/>
      <c r="C37" s="79"/>
      <c r="D37" s="79"/>
      <c r="E37" s="36"/>
      <c r="F37" s="37"/>
      <c r="G37" s="79"/>
      <c r="H37" s="36"/>
      <c r="I37" s="189"/>
      <c r="J37" s="59" t="s">
        <v>22</v>
      </c>
      <c r="K37" s="39" t="b">
        <v>0</v>
      </c>
      <c r="L37" s="183">
        <f>COUNTIF(K37,TRUE)*2</f>
        <v>0</v>
      </c>
      <c r="M37" s="60" t="s">
        <v>21</v>
      </c>
      <c r="N37" s="40" t="b">
        <v>0</v>
      </c>
      <c r="O37" s="179"/>
      <c r="P37" s="35"/>
      <c r="Q37" s="36"/>
      <c r="R37" s="183"/>
      <c r="S37" s="35"/>
      <c r="T37" s="36"/>
      <c r="U37" s="176"/>
      <c r="V37" s="79"/>
      <c r="W37" s="78"/>
      <c r="X37" s="79"/>
      <c r="Y37" s="79"/>
      <c r="Z37" s="79"/>
      <c r="AA37" s="91"/>
    </row>
    <row r="38" spans="2:27" s="4" customFormat="1" ht="10.5" customHeight="1">
      <c r="B38" s="259"/>
      <c r="C38" s="79"/>
      <c r="D38" s="79"/>
      <c r="E38" s="36"/>
      <c r="F38" s="37"/>
      <c r="G38" s="79"/>
      <c r="H38" s="36"/>
      <c r="I38" s="176"/>
      <c r="J38" s="35"/>
      <c r="K38" s="39"/>
      <c r="L38" s="179"/>
      <c r="M38" s="35"/>
      <c r="N38" s="40"/>
      <c r="O38" s="179"/>
      <c r="P38" s="35"/>
      <c r="Q38" s="36"/>
      <c r="R38" s="183"/>
      <c r="S38" s="35"/>
      <c r="T38" s="36"/>
      <c r="U38" s="176"/>
      <c r="V38" s="79"/>
      <c r="W38" s="78"/>
      <c r="X38" s="79"/>
      <c r="Y38" s="79"/>
      <c r="Z38" s="79"/>
      <c r="AA38" s="91"/>
    </row>
    <row r="39" spans="2:27" s="4" customFormat="1" ht="16.5" customHeight="1">
      <c r="B39" s="259"/>
      <c r="C39" s="79"/>
      <c r="D39" s="79"/>
      <c r="E39" s="36"/>
      <c r="F39" s="37"/>
      <c r="G39" s="79"/>
      <c r="H39" s="36"/>
      <c r="I39" s="176"/>
      <c r="J39" s="61" t="s">
        <v>24</v>
      </c>
      <c r="K39" s="39"/>
      <c r="L39" s="179"/>
      <c r="M39" s="61" t="s">
        <v>20</v>
      </c>
      <c r="N39" s="40" t="b">
        <v>0</v>
      </c>
      <c r="O39" s="179" t="b">
        <v>0</v>
      </c>
      <c r="P39" s="35"/>
      <c r="Q39" s="36"/>
      <c r="R39" s="183"/>
      <c r="S39" s="35"/>
      <c r="T39" s="36"/>
      <c r="U39" s="176"/>
      <c r="V39" s="79"/>
      <c r="W39" s="78"/>
      <c r="X39" s="79"/>
      <c r="Y39" s="79"/>
      <c r="Z39" s="79"/>
      <c r="AA39" s="91"/>
    </row>
    <row r="40" spans="2:27" s="4" customFormat="1" ht="10.5" customHeight="1">
      <c r="B40" s="259"/>
      <c r="C40" s="79"/>
      <c r="D40" s="79"/>
      <c r="E40" s="36"/>
      <c r="F40" s="37"/>
      <c r="G40" s="79"/>
      <c r="H40" s="36"/>
      <c r="I40" s="176"/>
      <c r="J40" s="35"/>
      <c r="K40" s="39"/>
      <c r="L40" s="179"/>
      <c r="M40" s="35"/>
      <c r="N40" s="40"/>
      <c r="O40" s="179"/>
      <c r="P40" s="35"/>
      <c r="Q40" s="36"/>
      <c r="R40" s="183"/>
      <c r="S40" s="35"/>
      <c r="T40" s="36"/>
      <c r="U40" s="176"/>
      <c r="V40" s="79"/>
      <c r="W40" s="78"/>
      <c r="X40" s="79"/>
      <c r="Y40" s="79"/>
      <c r="Z40" s="79"/>
      <c r="AA40" s="91"/>
    </row>
    <row r="41" spans="2:27" s="4" customFormat="1" ht="16.5" customHeight="1">
      <c r="B41" s="259"/>
      <c r="C41" s="79"/>
      <c r="D41" s="79"/>
      <c r="E41" s="36"/>
      <c r="F41" s="37"/>
      <c r="G41" s="79"/>
      <c r="H41" s="36"/>
      <c r="I41" s="176"/>
      <c r="J41" s="61" t="s">
        <v>25</v>
      </c>
      <c r="K41" s="39"/>
      <c r="L41" s="179"/>
      <c r="M41" s="55"/>
      <c r="N41" s="40"/>
      <c r="O41" s="179" t="b">
        <v>0</v>
      </c>
      <c r="P41" s="172"/>
      <c r="Q41" s="36"/>
      <c r="R41" s="183"/>
      <c r="S41" s="35"/>
      <c r="T41" s="36"/>
      <c r="U41" s="176"/>
      <c r="V41" s="79"/>
      <c r="W41" s="78"/>
      <c r="X41" s="79"/>
      <c r="Y41" s="261" t="s">
        <v>111</v>
      </c>
      <c r="Z41" s="262"/>
      <c r="AA41" s="91"/>
    </row>
    <row r="42" spans="2:27" s="4" customFormat="1" ht="10.5" customHeight="1">
      <c r="B42" s="259"/>
      <c r="C42" s="79"/>
      <c r="D42" s="79"/>
      <c r="E42" s="36"/>
      <c r="F42" s="37"/>
      <c r="G42" s="79"/>
      <c r="H42" s="36"/>
      <c r="I42" s="176"/>
      <c r="J42" s="35"/>
      <c r="K42" s="39"/>
      <c r="L42" s="179"/>
      <c r="M42" s="35"/>
      <c r="N42" s="40"/>
      <c r="O42" s="179"/>
      <c r="P42" s="35"/>
      <c r="Q42" s="36"/>
      <c r="R42" s="183"/>
      <c r="S42" s="35"/>
      <c r="T42" s="36"/>
      <c r="U42" s="176"/>
      <c r="V42" s="79"/>
      <c r="W42" s="78"/>
      <c r="X42" s="79"/>
      <c r="Y42" s="79"/>
      <c r="Z42" s="79"/>
      <c r="AA42" s="91"/>
    </row>
    <row r="43" spans="2:27" s="4" customFormat="1" ht="16.5" customHeight="1">
      <c r="B43" s="259"/>
      <c r="C43" s="35"/>
      <c r="D43" s="35"/>
      <c r="E43" s="36"/>
      <c r="F43" s="37"/>
      <c r="G43" s="35"/>
      <c r="H43" s="36" t="b">
        <v>0</v>
      </c>
      <c r="I43" s="176"/>
      <c r="J43" s="35"/>
      <c r="K43" s="39"/>
      <c r="L43" s="179"/>
      <c r="M43" s="62" t="s">
        <v>19</v>
      </c>
      <c r="N43" s="40" t="b">
        <v>0</v>
      </c>
      <c r="O43" s="179"/>
      <c r="P43" s="61" t="s">
        <v>23</v>
      </c>
      <c r="Q43" s="36" t="b">
        <v>0</v>
      </c>
      <c r="R43" s="183"/>
      <c r="S43" s="172"/>
      <c r="T43" s="173"/>
      <c r="U43" s="176"/>
      <c r="V43" s="99">
        <f>COUNTIF(N37:Q44,TRUE)</f>
        <v>0</v>
      </c>
      <c r="W43" s="78"/>
      <c r="X43" s="79"/>
      <c r="Y43" s="79"/>
      <c r="Z43" s="79"/>
      <c r="AA43" s="91"/>
    </row>
    <row r="44" spans="2:27" s="4" customFormat="1" ht="16.5" customHeight="1" thickBot="1">
      <c r="B44" s="260"/>
      <c r="C44" s="83"/>
      <c r="D44" s="83"/>
      <c r="E44" s="64"/>
      <c r="F44" s="65"/>
      <c r="G44" s="83"/>
      <c r="H44" s="64"/>
      <c r="I44" s="180"/>
      <c r="J44" s="83"/>
      <c r="K44" s="67"/>
      <c r="L44" s="188"/>
      <c r="M44" s="83"/>
      <c r="N44" s="68"/>
      <c r="O44" s="188"/>
      <c r="P44" s="83"/>
      <c r="Q44" s="64" t="b">
        <v>0</v>
      </c>
      <c r="R44" s="185"/>
      <c r="S44" s="83"/>
      <c r="T44" s="64"/>
      <c r="U44" s="180"/>
      <c r="V44" s="203">
        <f>COUNTIF(E7:H11,TRUE)*2+COUNTIF(E15,TRUE)*1+COUNTIF(E17:E23,TRUE)*2+COUNTIF(H17,TRUE)*1+COUNTIF(H19:K27,TRUE)*2+COUNTIF(N23:N31,TRUE)*2+COUNTIF(N33:T34,TRUE)*1.5+IF(COUNTIF(W31:W35,TRUE)&gt;=1,1)*1.5+COUNTIF(K37,TRUE)*2+COUNTIF(E43:H43,TRUE)*2+COUNTIF(N37:Q44,TRUE)*2</f>
        <v>0</v>
      </c>
      <c r="W44" s="82"/>
      <c r="X44" s="83"/>
      <c r="Y44" s="83"/>
      <c r="Z44" s="83"/>
      <c r="AA44" s="100"/>
    </row>
    <row r="45" spans="5:23" s="4" customFormat="1" ht="12" customHeight="1">
      <c r="E45" s="5"/>
      <c r="H45" s="5"/>
      <c r="I45" s="181"/>
      <c r="K45" s="5"/>
      <c r="L45" s="181"/>
      <c r="N45" s="5"/>
      <c r="O45" s="181"/>
      <c r="Q45" s="5"/>
      <c r="R45" s="181"/>
      <c r="T45" s="5"/>
      <c r="U45" s="181"/>
      <c r="W45" s="5"/>
    </row>
    <row r="46" spans="5:23" s="4" customFormat="1" ht="16.5" customHeight="1">
      <c r="E46" s="5"/>
      <c r="H46" s="5"/>
      <c r="I46" s="181"/>
      <c r="K46" s="5"/>
      <c r="L46" s="181"/>
      <c r="N46" s="5"/>
      <c r="O46" s="181"/>
      <c r="Q46" s="5"/>
      <c r="R46" s="181"/>
      <c r="T46" s="5"/>
      <c r="U46" s="181"/>
      <c r="W46" s="5"/>
    </row>
    <row r="47" spans="5:21" s="4" customFormat="1" ht="16.5" customHeight="1">
      <c r="E47" s="5"/>
      <c r="H47" s="5"/>
      <c r="I47" s="181"/>
      <c r="K47" s="5"/>
      <c r="L47" s="181"/>
      <c r="N47" s="5"/>
      <c r="O47" s="181"/>
      <c r="Q47" s="5"/>
      <c r="R47" s="181"/>
      <c r="T47" s="5"/>
      <c r="U47" s="181"/>
    </row>
    <row r="48" spans="5:21" s="4" customFormat="1" ht="16.5" customHeight="1">
      <c r="E48" s="5"/>
      <c r="H48" s="5"/>
      <c r="I48" s="181"/>
      <c r="K48" s="5"/>
      <c r="L48" s="181"/>
      <c r="N48" s="5"/>
      <c r="O48" s="181"/>
      <c r="Q48" s="5"/>
      <c r="R48" s="181"/>
      <c r="T48" s="5"/>
      <c r="U48" s="181"/>
    </row>
    <row r="49" spans="5:21" s="4" customFormat="1" ht="16.5" customHeight="1">
      <c r="E49" s="5"/>
      <c r="H49" s="5"/>
      <c r="I49" s="181"/>
      <c r="K49" s="5"/>
      <c r="L49" s="181"/>
      <c r="N49" s="5"/>
      <c r="O49" s="181"/>
      <c r="Q49" s="5"/>
      <c r="R49" s="181"/>
      <c r="T49" s="5"/>
      <c r="U49" s="181"/>
    </row>
    <row r="50" spans="5:21" s="4" customFormat="1" ht="16.5" customHeight="1">
      <c r="E50" s="5"/>
      <c r="H50" s="5"/>
      <c r="I50" s="181"/>
      <c r="K50" s="5"/>
      <c r="L50" s="181"/>
      <c r="N50" s="5"/>
      <c r="O50" s="181"/>
      <c r="Q50" s="5"/>
      <c r="R50" s="181"/>
      <c r="T50" s="5"/>
      <c r="U50" s="181"/>
    </row>
    <row r="51" spans="5:21" s="4" customFormat="1" ht="16.5" customHeight="1">
      <c r="E51" s="5"/>
      <c r="H51" s="5"/>
      <c r="I51" s="181"/>
      <c r="K51" s="5"/>
      <c r="L51" s="181"/>
      <c r="N51" s="5"/>
      <c r="O51" s="181"/>
      <c r="Q51" s="5"/>
      <c r="R51" s="181"/>
      <c r="T51" s="5"/>
      <c r="U51" s="181"/>
    </row>
    <row r="52" spans="5:21" s="4" customFormat="1" ht="16.5" customHeight="1">
      <c r="E52" s="5"/>
      <c r="H52" s="5"/>
      <c r="I52" s="181"/>
      <c r="K52" s="5"/>
      <c r="L52" s="181"/>
      <c r="N52" s="5"/>
      <c r="O52" s="181"/>
      <c r="Q52" s="5"/>
      <c r="R52" s="181"/>
      <c r="T52" s="5"/>
      <c r="U52" s="181"/>
    </row>
    <row r="53" spans="5:21" s="4" customFormat="1" ht="16.5" customHeight="1">
      <c r="E53" s="5"/>
      <c r="H53" s="5"/>
      <c r="I53" s="181"/>
      <c r="K53" s="5"/>
      <c r="L53" s="181"/>
      <c r="N53" s="5"/>
      <c r="O53" s="181"/>
      <c r="Q53" s="5"/>
      <c r="R53" s="181"/>
      <c r="T53" s="5"/>
      <c r="U53" s="181"/>
    </row>
    <row r="54" spans="5:21" s="4" customFormat="1" ht="16.5" customHeight="1">
      <c r="E54" s="5"/>
      <c r="H54" s="5"/>
      <c r="I54" s="181"/>
      <c r="K54" s="5"/>
      <c r="L54" s="181"/>
      <c r="N54" s="5"/>
      <c r="O54" s="181"/>
      <c r="Q54" s="5"/>
      <c r="R54" s="181"/>
      <c r="T54" s="5"/>
      <c r="U54" s="181"/>
    </row>
    <row r="55" spans="5:21" s="4" customFormat="1" ht="16.5" customHeight="1">
      <c r="E55" s="5"/>
      <c r="H55" s="5"/>
      <c r="I55" s="181"/>
      <c r="K55" s="5"/>
      <c r="L55" s="181"/>
      <c r="N55" s="5"/>
      <c r="O55" s="181"/>
      <c r="Q55" s="5"/>
      <c r="R55" s="181"/>
      <c r="T55" s="5"/>
      <c r="U55" s="181"/>
    </row>
    <row r="56" spans="5:21" s="4" customFormat="1" ht="16.5" customHeight="1">
      <c r="E56" s="5"/>
      <c r="H56" s="5"/>
      <c r="I56" s="181"/>
      <c r="K56" s="5"/>
      <c r="L56" s="181"/>
      <c r="N56" s="5"/>
      <c r="O56" s="181"/>
      <c r="Q56" s="5"/>
      <c r="R56" s="181"/>
      <c r="T56" s="5"/>
      <c r="U56" s="181"/>
    </row>
    <row r="57" spans="5:21" s="4" customFormat="1" ht="16.5" customHeight="1">
      <c r="E57" s="5"/>
      <c r="H57" s="5"/>
      <c r="I57" s="181"/>
      <c r="K57" s="5"/>
      <c r="L57" s="181"/>
      <c r="N57" s="5"/>
      <c r="O57" s="181"/>
      <c r="Q57" s="5"/>
      <c r="R57" s="181"/>
      <c r="T57" s="5"/>
      <c r="U57" s="181"/>
    </row>
    <row r="58" spans="5:23" s="4" customFormat="1" ht="16.5" customHeight="1">
      <c r="E58" s="5"/>
      <c r="H58" s="5"/>
      <c r="I58" s="181"/>
      <c r="K58" s="5"/>
      <c r="L58" s="181"/>
      <c r="N58" s="5"/>
      <c r="O58" s="181"/>
      <c r="Q58" s="5"/>
      <c r="R58" s="181"/>
      <c r="T58" s="5"/>
      <c r="U58" s="181"/>
      <c r="W58" s="5"/>
    </row>
    <row r="59" spans="5:23" s="4" customFormat="1" ht="16.5" customHeight="1">
      <c r="E59" s="5"/>
      <c r="H59" s="5"/>
      <c r="I59" s="181"/>
      <c r="K59" s="5"/>
      <c r="L59" s="181"/>
      <c r="N59" s="5"/>
      <c r="O59" s="181"/>
      <c r="Q59" s="5"/>
      <c r="R59" s="181"/>
      <c r="T59" s="5"/>
      <c r="U59" s="181"/>
      <c r="W59" s="5"/>
    </row>
    <row r="60" spans="5:23" s="4" customFormat="1" ht="16.5" customHeight="1">
      <c r="E60" s="5"/>
      <c r="H60" s="5"/>
      <c r="I60" s="181"/>
      <c r="K60" s="5"/>
      <c r="L60" s="181"/>
      <c r="N60" s="5"/>
      <c r="O60" s="181"/>
      <c r="Q60" s="5"/>
      <c r="R60" s="181"/>
      <c r="T60" s="5"/>
      <c r="U60" s="181"/>
      <c r="W60" s="5"/>
    </row>
    <row r="61" spans="5:23" s="4" customFormat="1" ht="16.5" customHeight="1">
      <c r="E61" s="5"/>
      <c r="H61" s="5"/>
      <c r="I61" s="181"/>
      <c r="K61" s="5"/>
      <c r="L61" s="181"/>
      <c r="N61" s="5"/>
      <c r="O61" s="181"/>
      <c r="Q61" s="5"/>
      <c r="R61" s="181"/>
      <c r="T61" s="5"/>
      <c r="U61" s="181"/>
      <c r="W61" s="5"/>
    </row>
    <row r="62" spans="5:23" s="4" customFormat="1" ht="16.5" customHeight="1">
      <c r="E62" s="5"/>
      <c r="H62" s="5"/>
      <c r="I62" s="181"/>
      <c r="K62" s="5"/>
      <c r="L62" s="181"/>
      <c r="N62" s="5"/>
      <c r="O62" s="181"/>
      <c r="Q62" s="5"/>
      <c r="R62" s="181"/>
      <c r="T62" s="5"/>
      <c r="U62" s="181"/>
      <c r="W62" s="5"/>
    </row>
    <row r="63" spans="5:23" s="4" customFormat="1" ht="16.5" customHeight="1">
      <c r="E63" s="5"/>
      <c r="H63" s="5"/>
      <c r="I63" s="181"/>
      <c r="K63" s="5"/>
      <c r="L63" s="181"/>
      <c r="N63" s="5"/>
      <c r="O63" s="181"/>
      <c r="Q63" s="5"/>
      <c r="R63" s="181"/>
      <c r="T63" s="5"/>
      <c r="U63" s="181"/>
      <c r="W63" s="5"/>
    </row>
    <row r="64" spans="5:23" s="4" customFormat="1" ht="16.5" customHeight="1">
      <c r="E64" s="5"/>
      <c r="H64" s="5"/>
      <c r="I64" s="181"/>
      <c r="K64" s="5"/>
      <c r="L64" s="181"/>
      <c r="N64" s="5"/>
      <c r="O64" s="181"/>
      <c r="Q64" s="5"/>
      <c r="R64" s="181"/>
      <c r="T64" s="5"/>
      <c r="U64" s="181"/>
      <c r="W64" s="5"/>
    </row>
    <row r="65" spans="5:23" s="4" customFormat="1" ht="16.5" customHeight="1">
      <c r="E65" s="5"/>
      <c r="H65" s="5"/>
      <c r="I65" s="181"/>
      <c r="K65" s="5"/>
      <c r="L65" s="181"/>
      <c r="N65" s="5"/>
      <c r="O65" s="181"/>
      <c r="Q65" s="5"/>
      <c r="R65" s="181"/>
      <c r="T65" s="5"/>
      <c r="U65" s="181"/>
      <c r="W65" s="5"/>
    </row>
    <row r="66" spans="5:23" s="4" customFormat="1" ht="16.5" customHeight="1">
      <c r="E66" s="5"/>
      <c r="H66" s="5"/>
      <c r="I66" s="181"/>
      <c r="K66" s="5"/>
      <c r="L66" s="181"/>
      <c r="N66" s="5"/>
      <c r="O66" s="181"/>
      <c r="Q66" s="5"/>
      <c r="R66" s="181"/>
      <c r="T66" s="5"/>
      <c r="U66" s="181"/>
      <c r="W66" s="5"/>
    </row>
    <row r="67" spans="5:23" s="4" customFormat="1" ht="16.5" customHeight="1">
      <c r="E67" s="5"/>
      <c r="H67" s="5"/>
      <c r="I67" s="181"/>
      <c r="K67" s="5"/>
      <c r="L67" s="181"/>
      <c r="N67" s="5"/>
      <c r="O67" s="181"/>
      <c r="Q67" s="5"/>
      <c r="R67" s="181"/>
      <c r="T67" s="5"/>
      <c r="U67" s="181"/>
      <c r="W67" s="5"/>
    </row>
    <row r="68" spans="5:23" s="4" customFormat="1" ht="16.5" customHeight="1">
      <c r="E68" s="5"/>
      <c r="H68" s="5"/>
      <c r="I68" s="181"/>
      <c r="K68" s="5"/>
      <c r="L68" s="181"/>
      <c r="N68" s="5"/>
      <c r="O68" s="181"/>
      <c r="Q68" s="5"/>
      <c r="R68" s="181"/>
      <c r="T68" s="5"/>
      <c r="U68" s="181"/>
      <c r="W68" s="5"/>
    </row>
    <row r="69" spans="5:23" s="4" customFormat="1" ht="16.5" customHeight="1">
      <c r="E69" s="5"/>
      <c r="H69" s="5"/>
      <c r="I69" s="181"/>
      <c r="K69" s="5"/>
      <c r="L69" s="181"/>
      <c r="N69" s="5"/>
      <c r="O69" s="181"/>
      <c r="Q69" s="5"/>
      <c r="R69" s="181"/>
      <c r="T69" s="5"/>
      <c r="U69" s="181"/>
      <c r="W69" s="5"/>
    </row>
    <row r="70" spans="5:23" s="4" customFormat="1" ht="16.5" customHeight="1">
      <c r="E70" s="5"/>
      <c r="H70" s="5"/>
      <c r="I70" s="181"/>
      <c r="K70" s="5"/>
      <c r="L70" s="181"/>
      <c r="N70" s="5"/>
      <c r="O70" s="181"/>
      <c r="Q70" s="5"/>
      <c r="R70" s="181"/>
      <c r="T70" s="5"/>
      <c r="U70" s="181"/>
      <c r="W70" s="5"/>
    </row>
    <row r="71" spans="5:23" s="4" customFormat="1" ht="16.5" customHeight="1">
      <c r="E71" s="5"/>
      <c r="H71" s="5"/>
      <c r="I71" s="181"/>
      <c r="K71" s="5"/>
      <c r="L71" s="181"/>
      <c r="N71" s="5"/>
      <c r="O71" s="181"/>
      <c r="Q71" s="5"/>
      <c r="R71" s="181"/>
      <c r="T71" s="5"/>
      <c r="U71" s="181"/>
      <c r="W71" s="5"/>
    </row>
    <row r="72" spans="5:23" s="4" customFormat="1" ht="16.5" customHeight="1">
      <c r="E72" s="5"/>
      <c r="H72" s="5"/>
      <c r="I72" s="181"/>
      <c r="K72" s="5"/>
      <c r="L72" s="181"/>
      <c r="N72" s="5"/>
      <c r="O72" s="181"/>
      <c r="Q72" s="5"/>
      <c r="R72" s="181"/>
      <c r="T72" s="5"/>
      <c r="U72" s="181"/>
      <c r="W72" s="5"/>
    </row>
    <row r="73" spans="5:23" s="4" customFormat="1" ht="16.5" customHeight="1">
      <c r="E73" s="5"/>
      <c r="H73" s="5"/>
      <c r="I73" s="181"/>
      <c r="K73" s="5"/>
      <c r="L73" s="181"/>
      <c r="N73" s="5"/>
      <c r="O73" s="181"/>
      <c r="Q73" s="5"/>
      <c r="R73" s="181"/>
      <c r="T73" s="5"/>
      <c r="U73" s="181"/>
      <c r="W73" s="5"/>
    </row>
    <row r="74" spans="5:23" s="4" customFormat="1" ht="16.5" customHeight="1">
      <c r="E74" s="5"/>
      <c r="H74" s="5"/>
      <c r="I74" s="181"/>
      <c r="K74" s="5"/>
      <c r="L74" s="181"/>
      <c r="N74" s="5"/>
      <c r="O74" s="181"/>
      <c r="Q74" s="5"/>
      <c r="R74" s="181"/>
      <c r="T74" s="5"/>
      <c r="U74" s="181"/>
      <c r="W74" s="5"/>
    </row>
    <row r="75" spans="5:23" s="4" customFormat="1" ht="16.5" customHeight="1">
      <c r="E75" s="5"/>
      <c r="H75" s="5"/>
      <c r="I75" s="181"/>
      <c r="K75" s="5"/>
      <c r="L75" s="181"/>
      <c r="N75" s="5"/>
      <c r="O75" s="181"/>
      <c r="Q75" s="5"/>
      <c r="R75" s="181"/>
      <c r="T75" s="5"/>
      <c r="U75" s="181"/>
      <c r="W75" s="5"/>
    </row>
    <row r="76" spans="5:23" s="4" customFormat="1" ht="16.5" customHeight="1">
      <c r="E76" s="5"/>
      <c r="H76" s="5"/>
      <c r="I76" s="181"/>
      <c r="K76" s="5"/>
      <c r="L76" s="181"/>
      <c r="N76" s="5"/>
      <c r="O76" s="181"/>
      <c r="Q76" s="5"/>
      <c r="R76" s="181"/>
      <c r="T76" s="5"/>
      <c r="U76" s="181"/>
      <c r="W76" s="5"/>
    </row>
    <row r="77" spans="5:23" s="4" customFormat="1" ht="16.5" customHeight="1">
      <c r="E77" s="5"/>
      <c r="H77" s="5"/>
      <c r="I77" s="181"/>
      <c r="K77" s="5"/>
      <c r="L77" s="181"/>
      <c r="N77" s="5"/>
      <c r="O77" s="181"/>
      <c r="Q77" s="5"/>
      <c r="R77" s="181"/>
      <c r="T77" s="5"/>
      <c r="U77" s="181"/>
      <c r="W77" s="5"/>
    </row>
    <row r="78" spans="5:23" s="4" customFormat="1" ht="16.5" customHeight="1">
      <c r="E78" s="5"/>
      <c r="H78" s="5"/>
      <c r="I78" s="181"/>
      <c r="K78" s="5"/>
      <c r="L78" s="181"/>
      <c r="N78" s="5"/>
      <c r="O78" s="181"/>
      <c r="Q78" s="5"/>
      <c r="R78" s="181"/>
      <c r="T78" s="5"/>
      <c r="U78" s="181"/>
      <c r="W78" s="5"/>
    </row>
    <row r="79" spans="5:23" s="4" customFormat="1" ht="16.5" customHeight="1">
      <c r="E79" s="5"/>
      <c r="H79" s="5"/>
      <c r="I79" s="181"/>
      <c r="K79" s="5"/>
      <c r="L79" s="181"/>
      <c r="N79" s="5"/>
      <c r="O79" s="181"/>
      <c r="Q79" s="5"/>
      <c r="R79" s="181"/>
      <c r="T79" s="5"/>
      <c r="U79" s="181"/>
      <c r="W79" s="5"/>
    </row>
    <row r="80" spans="5:23" s="4" customFormat="1" ht="16.5" customHeight="1">
      <c r="E80" s="5"/>
      <c r="H80" s="5"/>
      <c r="I80" s="181"/>
      <c r="K80" s="5"/>
      <c r="L80" s="181"/>
      <c r="N80" s="5"/>
      <c r="O80" s="181"/>
      <c r="Q80" s="5"/>
      <c r="R80" s="181"/>
      <c r="T80" s="5"/>
      <c r="U80" s="181"/>
      <c r="W80" s="5"/>
    </row>
    <row r="81" spans="5:23" s="4" customFormat="1" ht="16.5" customHeight="1">
      <c r="E81" s="5"/>
      <c r="H81" s="5"/>
      <c r="I81" s="181"/>
      <c r="K81" s="5"/>
      <c r="L81" s="181"/>
      <c r="N81" s="5"/>
      <c r="O81" s="181"/>
      <c r="Q81" s="5"/>
      <c r="R81" s="181"/>
      <c r="T81" s="5"/>
      <c r="U81" s="181"/>
      <c r="W81" s="5"/>
    </row>
    <row r="82" spans="5:23" s="4" customFormat="1" ht="16.5" customHeight="1">
      <c r="E82" s="5"/>
      <c r="H82" s="5"/>
      <c r="I82" s="181"/>
      <c r="K82" s="5"/>
      <c r="L82" s="181"/>
      <c r="N82" s="5"/>
      <c r="O82" s="181"/>
      <c r="Q82" s="5"/>
      <c r="R82" s="181"/>
      <c r="T82" s="5"/>
      <c r="U82" s="181"/>
      <c r="W82" s="5"/>
    </row>
    <row r="83" spans="5:23" s="4" customFormat="1" ht="16.5" customHeight="1">
      <c r="E83" s="5"/>
      <c r="H83" s="5"/>
      <c r="I83" s="181"/>
      <c r="K83" s="5"/>
      <c r="L83" s="181"/>
      <c r="N83" s="5"/>
      <c r="O83" s="181"/>
      <c r="Q83" s="5"/>
      <c r="R83" s="181"/>
      <c r="T83" s="5"/>
      <c r="U83" s="181"/>
      <c r="W83" s="5"/>
    </row>
    <row r="84" spans="5:23" s="4" customFormat="1" ht="16.5" customHeight="1">
      <c r="E84" s="5"/>
      <c r="H84" s="5"/>
      <c r="I84" s="181"/>
      <c r="K84" s="5"/>
      <c r="L84" s="181"/>
      <c r="N84" s="5"/>
      <c r="O84" s="181"/>
      <c r="Q84" s="5"/>
      <c r="R84" s="181"/>
      <c r="T84" s="5"/>
      <c r="U84" s="181"/>
      <c r="W84" s="5"/>
    </row>
    <row r="85" spans="5:23" s="4" customFormat="1" ht="16.5" customHeight="1">
      <c r="E85" s="5"/>
      <c r="H85" s="5"/>
      <c r="I85" s="181"/>
      <c r="K85" s="5"/>
      <c r="L85" s="181"/>
      <c r="N85" s="5"/>
      <c r="O85" s="181"/>
      <c r="Q85" s="5"/>
      <c r="R85" s="181"/>
      <c r="T85" s="5"/>
      <c r="U85" s="181"/>
      <c r="W85" s="5"/>
    </row>
    <row r="86" spans="5:23" s="4" customFormat="1" ht="16.5" customHeight="1">
      <c r="E86" s="5"/>
      <c r="H86" s="5"/>
      <c r="I86" s="181"/>
      <c r="K86" s="5"/>
      <c r="L86" s="181"/>
      <c r="N86" s="5"/>
      <c r="O86" s="181"/>
      <c r="Q86" s="5"/>
      <c r="R86" s="181"/>
      <c r="T86" s="5"/>
      <c r="U86" s="181"/>
      <c r="W86" s="5"/>
    </row>
    <row r="87" spans="5:23" s="4" customFormat="1" ht="16.5" customHeight="1">
      <c r="E87" s="5"/>
      <c r="H87" s="5"/>
      <c r="I87" s="181"/>
      <c r="K87" s="5"/>
      <c r="L87" s="181"/>
      <c r="N87" s="5"/>
      <c r="O87" s="181"/>
      <c r="Q87" s="5"/>
      <c r="R87" s="181"/>
      <c r="T87" s="5"/>
      <c r="U87" s="181"/>
      <c r="W87" s="5"/>
    </row>
    <row r="88" spans="5:23" s="4" customFormat="1" ht="16.5" customHeight="1">
      <c r="E88" s="5"/>
      <c r="H88" s="5"/>
      <c r="I88" s="181"/>
      <c r="K88" s="5"/>
      <c r="L88" s="181"/>
      <c r="N88" s="5"/>
      <c r="O88" s="181"/>
      <c r="Q88" s="5"/>
      <c r="R88" s="181"/>
      <c r="T88" s="5"/>
      <c r="U88" s="181"/>
      <c r="W88" s="5"/>
    </row>
    <row r="89" spans="5:23" s="4" customFormat="1" ht="16.5" customHeight="1">
      <c r="E89" s="5"/>
      <c r="H89" s="5"/>
      <c r="I89" s="181"/>
      <c r="K89" s="5"/>
      <c r="L89" s="181"/>
      <c r="N89" s="5"/>
      <c r="O89" s="181"/>
      <c r="Q89" s="5"/>
      <c r="R89" s="181"/>
      <c r="T89" s="5"/>
      <c r="U89" s="181"/>
      <c r="W89" s="5"/>
    </row>
    <row r="90" spans="5:23" s="4" customFormat="1" ht="16.5" customHeight="1">
      <c r="E90" s="5"/>
      <c r="H90" s="5"/>
      <c r="I90" s="181"/>
      <c r="K90" s="5"/>
      <c r="L90" s="181"/>
      <c r="N90" s="5"/>
      <c r="O90" s="181"/>
      <c r="Q90" s="5"/>
      <c r="R90" s="181"/>
      <c r="T90" s="5"/>
      <c r="U90" s="181"/>
      <c r="W90" s="5"/>
    </row>
    <row r="91" spans="5:23" s="4" customFormat="1" ht="16.5" customHeight="1">
      <c r="E91" s="5"/>
      <c r="H91" s="5"/>
      <c r="I91" s="181"/>
      <c r="K91" s="5"/>
      <c r="L91" s="181"/>
      <c r="N91" s="5"/>
      <c r="O91" s="181"/>
      <c r="Q91" s="5"/>
      <c r="R91" s="181"/>
      <c r="T91" s="5"/>
      <c r="U91" s="181"/>
      <c r="W91" s="5"/>
    </row>
    <row r="92" spans="5:23" s="4" customFormat="1" ht="16.5" customHeight="1">
      <c r="E92" s="5"/>
      <c r="H92" s="5"/>
      <c r="I92" s="181"/>
      <c r="K92" s="5"/>
      <c r="L92" s="181"/>
      <c r="N92" s="5"/>
      <c r="O92" s="181"/>
      <c r="Q92" s="5"/>
      <c r="R92" s="181"/>
      <c r="T92" s="5"/>
      <c r="U92" s="181"/>
      <c r="W92" s="5"/>
    </row>
    <row r="93" spans="5:23" s="4" customFormat="1" ht="16.5" customHeight="1">
      <c r="E93" s="5"/>
      <c r="H93" s="5"/>
      <c r="I93" s="181"/>
      <c r="K93" s="5"/>
      <c r="L93" s="181"/>
      <c r="N93" s="5"/>
      <c r="O93" s="181"/>
      <c r="Q93" s="5"/>
      <c r="R93" s="181"/>
      <c r="T93" s="5"/>
      <c r="U93" s="181"/>
      <c r="W93" s="5"/>
    </row>
    <row r="94" spans="5:23" s="4" customFormat="1" ht="16.5" customHeight="1">
      <c r="E94" s="5"/>
      <c r="H94" s="5"/>
      <c r="I94" s="181"/>
      <c r="K94" s="5"/>
      <c r="L94" s="181"/>
      <c r="N94" s="5"/>
      <c r="O94" s="181"/>
      <c r="Q94" s="5"/>
      <c r="R94" s="181"/>
      <c r="T94" s="5"/>
      <c r="U94" s="181"/>
      <c r="W94" s="5"/>
    </row>
    <row r="95" spans="5:23" s="4" customFormat="1" ht="16.5" customHeight="1">
      <c r="E95" s="5"/>
      <c r="H95" s="5"/>
      <c r="I95" s="181"/>
      <c r="K95" s="5"/>
      <c r="L95" s="181"/>
      <c r="N95" s="5"/>
      <c r="O95" s="181"/>
      <c r="Q95" s="5"/>
      <c r="R95" s="181"/>
      <c r="T95" s="5"/>
      <c r="U95" s="181"/>
      <c r="W95" s="5"/>
    </row>
    <row r="96" spans="5:23" s="1" customFormat="1" ht="16.5" customHeight="1">
      <c r="E96" s="6"/>
      <c r="H96" s="6"/>
      <c r="I96" s="6"/>
      <c r="K96" s="6"/>
      <c r="L96" s="6"/>
      <c r="N96" s="6"/>
      <c r="O96" s="6"/>
      <c r="Q96" s="6"/>
      <c r="R96" s="6"/>
      <c r="T96" s="6"/>
      <c r="U96" s="6"/>
      <c r="W96" s="6"/>
    </row>
    <row r="97" spans="5:23" s="1" customFormat="1" ht="16.5" customHeight="1">
      <c r="E97" s="6"/>
      <c r="H97" s="6"/>
      <c r="I97" s="6"/>
      <c r="K97" s="6"/>
      <c r="L97" s="6"/>
      <c r="N97" s="6"/>
      <c r="O97" s="6"/>
      <c r="Q97" s="6"/>
      <c r="R97" s="6"/>
      <c r="T97" s="6"/>
      <c r="U97" s="6"/>
      <c r="W97" s="6"/>
    </row>
    <row r="98" spans="5:23" s="1" customFormat="1" ht="16.5" customHeight="1">
      <c r="E98" s="6"/>
      <c r="H98" s="6"/>
      <c r="I98" s="6"/>
      <c r="K98" s="6"/>
      <c r="L98" s="6"/>
      <c r="N98" s="6"/>
      <c r="O98" s="6"/>
      <c r="Q98" s="6"/>
      <c r="R98" s="6"/>
      <c r="T98" s="6"/>
      <c r="U98" s="6"/>
      <c r="W98" s="6"/>
    </row>
    <row r="99" spans="5:23" s="1" customFormat="1" ht="16.5" customHeight="1">
      <c r="E99" s="6"/>
      <c r="H99" s="6"/>
      <c r="I99" s="6"/>
      <c r="K99" s="6"/>
      <c r="L99" s="6"/>
      <c r="N99" s="6"/>
      <c r="O99" s="6"/>
      <c r="Q99" s="6"/>
      <c r="R99" s="6"/>
      <c r="T99" s="6"/>
      <c r="U99" s="6"/>
      <c r="W99" s="6"/>
    </row>
    <row r="100" spans="5:23" s="1" customFormat="1" ht="16.5" customHeight="1">
      <c r="E100" s="6"/>
      <c r="H100" s="6"/>
      <c r="I100" s="6"/>
      <c r="K100" s="6"/>
      <c r="L100" s="6"/>
      <c r="N100" s="6"/>
      <c r="O100" s="6"/>
      <c r="Q100" s="6"/>
      <c r="R100" s="6"/>
      <c r="T100" s="6"/>
      <c r="U100" s="6"/>
      <c r="W100" s="6"/>
    </row>
    <row r="101" spans="5:23" s="1" customFormat="1" ht="16.5" customHeight="1">
      <c r="E101" s="6"/>
      <c r="H101" s="6"/>
      <c r="I101" s="6"/>
      <c r="K101" s="6"/>
      <c r="L101" s="6"/>
      <c r="N101" s="6"/>
      <c r="O101" s="6"/>
      <c r="Q101" s="6"/>
      <c r="R101" s="6"/>
      <c r="T101" s="6"/>
      <c r="U101" s="6"/>
      <c r="W101" s="6"/>
    </row>
    <row r="102" spans="5:23" s="1" customFormat="1" ht="16.5" customHeight="1">
      <c r="E102" s="6"/>
      <c r="H102" s="6"/>
      <c r="I102" s="6"/>
      <c r="K102" s="6"/>
      <c r="L102" s="6"/>
      <c r="N102" s="6"/>
      <c r="O102" s="6"/>
      <c r="Q102" s="6"/>
      <c r="R102" s="6"/>
      <c r="T102" s="6"/>
      <c r="U102" s="6"/>
      <c r="W102" s="6"/>
    </row>
    <row r="103" spans="5:23" s="1" customFormat="1" ht="16.5" customHeight="1">
      <c r="E103" s="6"/>
      <c r="H103" s="6"/>
      <c r="I103" s="6"/>
      <c r="K103" s="6"/>
      <c r="L103" s="6"/>
      <c r="N103" s="6"/>
      <c r="O103" s="6"/>
      <c r="Q103" s="6"/>
      <c r="R103" s="6"/>
      <c r="T103" s="6"/>
      <c r="U103" s="6"/>
      <c r="W103" s="6"/>
    </row>
    <row r="104" spans="5:23" s="1" customFormat="1" ht="16.5" customHeight="1">
      <c r="E104" s="6"/>
      <c r="H104" s="6"/>
      <c r="I104" s="6"/>
      <c r="K104" s="6"/>
      <c r="L104" s="6"/>
      <c r="N104" s="6"/>
      <c r="O104" s="6"/>
      <c r="Q104" s="6"/>
      <c r="R104" s="6"/>
      <c r="T104" s="6"/>
      <c r="U104" s="6"/>
      <c r="W104" s="6"/>
    </row>
    <row r="105" spans="5:23" s="1" customFormat="1" ht="16.5" customHeight="1">
      <c r="E105" s="6"/>
      <c r="H105" s="6"/>
      <c r="I105" s="6"/>
      <c r="K105" s="6"/>
      <c r="L105" s="6"/>
      <c r="N105" s="6"/>
      <c r="O105" s="6"/>
      <c r="Q105" s="6"/>
      <c r="R105" s="6"/>
      <c r="T105" s="6"/>
      <c r="U105" s="6"/>
      <c r="W105" s="6"/>
    </row>
    <row r="106" spans="5:23" s="1" customFormat="1" ht="16.5" customHeight="1">
      <c r="E106" s="6"/>
      <c r="H106" s="6"/>
      <c r="I106" s="6"/>
      <c r="K106" s="6"/>
      <c r="L106" s="6"/>
      <c r="N106" s="6"/>
      <c r="O106" s="6"/>
      <c r="Q106" s="6"/>
      <c r="R106" s="6"/>
      <c r="T106" s="6"/>
      <c r="U106" s="6"/>
      <c r="W106" s="6"/>
    </row>
    <row r="107" spans="5:23" s="1" customFormat="1" ht="16.5" customHeight="1">
      <c r="E107" s="6"/>
      <c r="H107" s="6"/>
      <c r="I107" s="6"/>
      <c r="K107" s="6"/>
      <c r="L107" s="6"/>
      <c r="N107" s="6"/>
      <c r="O107" s="6"/>
      <c r="Q107" s="6"/>
      <c r="R107" s="6"/>
      <c r="T107" s="6"/>
      <c r="U107" s="6"/>
      <c r="W107" s="6"/>
    </row>
    <row r="108" spans="5:23" s="1" customFormat="1" ht="16.5" customHeight="1">
      <c r="E108" s="6"/>
      <c r="H108" s="6"/>
      <c r="I108" s="6"/>
      <c r="K108" s="6"/>
      <c r="L108" s="6"/>
      <c r="N108" s="6"/>
      <c r="O108" s="6"/>
      <c r="Q108" s="6"/>
      <c r="R108" s="6"/>
      <c r="T108" s="6"/>
      <c r="U108" s="6"/>
      <c r="W108" s="6"/>
    </row>
    <row r="109" spans="5:23" s="1" customFormat="1" ht="16.5" customHeight="1">
      <c r="E109" s="6"/>
      <c r="H109" s="6"/>
      <c r="I109" s="6"/>
      <c r="K109" s="6"/>
      <c r="L109" s="6"/>
      <c r="N109" s="6"/>
      <c r="O109" s="6"/>
      <c r="Q109" s="6"/>
      <c r="R109" s="6"/>
      <c r="T109" s="6"/>
      <c r="U109" s="6"/>
      <c r="W109" s="6"/>
    </row>
    <row r="110" spans="5:23" s="1" customFormat="1" ht="16.5" customHeight="1">
      <c r="E110" s="6"/>
      <c r="H110" s="6"/>
      <c r="I110" s="6"/>
      <c r="K110" s="6"/>
      <c r="L110" s="6"/>
      <c r="N110" s="6"/>
      <c r="O110" s="6"/>
      <c r="Q110" s="6"/>
      <c r="R110" s="6"/>
      <c r="T110" s="6"/>
      <c r="U110" s="6"/>
      <c r="W110" s="6"/>
    </row>
    <row r="111" spans="5:23" s="1" customFormat="1" ht="16.5" customHeight="1">
      <c r="E111" s="6"/>
      <c r="H111" s="6"/>
      <c r="I111" s="6"/>
      <c r="K111" s="6"/>
      <c r="L111" s="6"/>
      <c r="N111" s="6"/>
      <c r="O111" s="6"/>
      <c r="Q111" s="6"/>
      <c r="R111" s="6"/>
      <c r="T111" s="6"/>
      <c r="U111" s="6"/>
      <c r="W111" s="6"/>
    </row>
    <row r="112" spans="5:23" s="1" customFormat="1" ht="16.5" customHeight="1">
      <c r="E112" s="6"/>
      <c r="H112" s="6"/>
      <c r="I112" s="6"/>
      <c r="K112" s="6"/>
      <c r="L112" s="6"/>
      <c r="N112" s="6"/>
      <c r="O112" s="6"/>
      <c r="Q112" s="6"/>
      <c r="R112" s="6"/>
      <c r="T112" s="6"/>
      <c r="U112" s="6"/>
      <c r="W112" s="6"/>
    </row>
    <row r="113" spans="5:23" s="1" customFormat="1" ht="16.5" customHeight="1">
      <c r="E113" s="6"/>
      <c r="H113" s="6"/>
      <c r="I113" s="6"/>
      <c r="K113" s="6"/>
      <c r="L113" s="6"/>
      <c r="N113" s="6"/>
      <c r="O113" s="6"/>
      <c r="Q113" s="6"/>
      <c r="R113" s="6"/>
      <c r="T113" s="6"/>
      <c r="U113" s="6"/>
      <c r="W113" s="6"/>
    </row>
    <row r="114" spans="5:23" s="1" customFormat="1" ht="16.5" customHeight="1">
      <c r="E114" s="6"/>
      <c r="H114" s="6"/>
      <c r="I114" s="6"/>
      <c r="K114" s="6"/>
      <c r="L114" s="6"/>
      <c r="N114" s="6"/>
      <c r="O114" s="6"/>
      <c r="Q114" s="6"/>
      <c r="R114" s="6"/>
      <c r="T114" s="6"/>
      <c r="U114" s="6"/>
      <c r="W114" s="6"/>
    </row>
    <row r="115" spans="5:23" s="1" customFormat="1" ht="16.5" customHeight="1">
      <c r="E115" s="6"/>
      <c r="H115" s="6"/>
      <c r="I115" s="6"/>
      <c r="K115" s="6"/>
      <c r="L115" s="6"/>
      <c r="N115" s="6"/>
      <c r="O115" s="6"/>
      <c r="Q115" s="6"/>
      <c r="R115" s="6"/>
      <c r="T115" s="6"/>
      <c r="U115" s="6"/>
      <c r="W115" s="6"/>
    </row>
    <row r="116" spans="5:23" s="1" customFormat="1" ht="16.5" customHeight="1">
      <c r="E116" s="6"/>
      <c r="H116" s="6"/>
      <c r="I116" s="6"/>
      <c r="K116" s="6"/>
      <c r="L116" s="6"/>
      <c r="N116" s="6"/>
      <c r="O116" s="6"/>
      <c r="Q116" s="6"/>
      <c r="R116" s="6"/>
      <c r="T116" s="6"/>
      <c r="U116" s="6"/>
      <c r="W116" s="6"/>
    </row>
    <row r="117" spans="5:23" s="1" customFormat="1" ht="16.5" customHeight="1">
      <c r="E117" s="6"/>
      <c r="H117" s="6"/>
      <c r="I117" s="6"/>
      <c r="K117" s="6"/>
      <c r="L117" s="6"/>
      <c r="N117" s="6"/>
      <c r="O117" s="6"/>
      <c r="Q117" s="6"/>
      <c r="R117" s="6"/>
      <c r="T117" s="6"/>
      <c r="U117" s="6"/>
      <c r="W117" s="6"/>
    </row>
    <row r="118" spans="5:23" s="1" customFormat="1" ht="16.5" customHeight="1">
      <c r="E118" s="6"/>
      <c r="H118" s="6"/>
      <c r="I118" s="6"/>
      <c r="K118" s="6"/>
      <c r="L118" s="6"/>
      <c r="N118" s="6"/>
      <c r="O118" s="6"/>
      <c r="Q118" s="6"/>
      <c r="R118" s="6"/>
      <c r="T118" s="6"/>
      <c r="U118" s="6"/>
      <c r="W118" s="6"/>
    </row>
    <row r="119" spans="5:23" s="1" customFormat="1" ht="16.5" customHeight="1">
      <c r="E119" s="6"/>
      <c r="H119" s="6"/>
      <c r="I119" s="6"/>
      <c r="K119" s="6"/>
      <c r="L119" s="6"/>
      <c r="N119" s="6"/>
      <c r="O119" s="6"/>
      <c r="Q119" s="6"/>
      <c r="R119" s="6"/>
      <c r="T119" s="6"/>
      <c r="U119" s="6"/>
      <c r="W119" s="6"/>
    </row>
    <row r="120" spans="5:23" s="1" customFormat="1" ht="16.5" customHeight="1">
      <c r="E120" s="6"/>
      <c r="H120" s="6"/>
      <c r="I120" s="6"/>
      <c r="K120" s="6"/>
      <c r="L120" s="6"/>
      <c r="N120" s="6"/>
      <c r="O120" s="6"/>
      <c r="Q120" s="6"/>
      <c r="R120" s="6"/>
      <c r="T120" s="6"/>
      <c r="U120" s="6"/>
      <c r="W120" s="6"/>
    </row>
    <row r="121" spans="5:23" s="1" customFormat="1" ht="16.5" customHeight="1">
      <c r="E121" s="6"/>
      <c r="H121" s="6"/>
      <c r="I121" s="6"/>
      <c r="K121" s="6"/>
      <c r="L121" s="6"/>
      <c r="N121" s="6"/>
      <c r="O121" s="6"/>
      <c r="Q121" s="6"/>
      <c r="R121" s="6"/>
      <c r="T121" s="6"/>
      <c r="U121" s="6"/>
      <c r="W121" s="6"/>
    </row>
    <row r="122" spans="5:23" s="1" customFormat="1" ht="16.5" customHeight="1">
      <c r="E122" s="6"/>
      <c r="H122" s="6"/>
      <c r="I122" s="6"/>
      <c r="K122" s="6"/>
      <c r="L122" s="6"/>
      <c r="N122" s="6"/>
      <c r="O122" s="6"/>
      <c r="Q122" s="6"/>
      <c r="R122" s="6"/>
      <c r="T122" s="6"/>
      <c r="U122" s="6"/>
      <c r="W122" s="6"/>
    </row>
    <row r="123" spans="5:23" s="1" customFormat="1" ht="16.5" customHeight="1">
      <c r="E123" s="6"/>
      <c r="H123" s="6"/>
      <c r="I123" s="6"/>
      <c r="K123" s="6"/>
      <c r="L123" s="6"/>
      <c r="N123" s="6"/>
      <c r="O123" s="6"/>
      <c r="Q123" s="6"/>
      <c r="R123" s="6"/>
      <c r="T123" s="6"/>
      <c r="U123" s="6"/>
      <c r="W123" s="6"/>
    </row>
    <row r="124" spans="5:23" s="1" customFormat="1" ht="16.5" customHeight="1">
      <c r="E124" s="6"/>
      <c r="H124" s="6"/>
      <c r="I124" s="6"/>
      <c r="K124" s="6"/>
      <c r="L124" s="6"/>
      <c r="N124" s="6"/>
      <c r="O124" s="6"/>
      <c r="Q124" s="6"/>
      <c r="R124" s="6"/>
      <c r="T124" s="6"/>
      <c r="U124" s="6"/>
      <c r="W124" s="6"/>
    </row>
    <row r="125" spans="5:23" s="1" customFormat="1" ht="16.5" customHeight="1">
      <c r="E125" s="6"/>
      <c r="H125" s="6"/>
      <c r="I125" s="6"/>
      <c r="K125" s="6"/>
      <c r="L125" s="6"/>
      <c r="N125" s="6"/>
      <c r="O125" s="6"/>
      <c r="Q125" s="6"/>
      <c r="R125" s="6"/>
      <c r="T125" s="6"/>
      <c r="U125" s="6"/>
      <c r="W125" s="6"/>
    </row>
    <row r="126" spans="5:23" s="1" customFormat="1" ht="16.5" customHeight="1">
      <c r="E126" s="6"/>
      <c r="H126" s="6"/>
      <c r="I126" s="6"/>
      <c r="K126" s="6"/>
      <c r="L126" s="6"/>
      <c r="N126" s="6"/>
      <c r="O126" s="6"/>
      <c r="Q126" s="6"/>
      <c r="R126" s="6"/>
      <c r="T126" s="6"/>
      <c r="U126" s="6"/>
      <c r="W126" s="6"/>
    </row>
    <row r="127" spans="5:23" s="1" customFormat="1" ht="16.5" customHeight="1">
      <c r="E127" s="6"/>
      <c r="H127" s="6"/>
      <c r="I127" s="6"/>
      <c r="K127" s="6"/>
      <c r="L127" s="6"/>
      <c r="N127" s="6"/>
      <c r="O127" s="6"/>
      <c r="Q127" s="6"/>
      <c r="R127" s="6"/>
      <c r="T127" s="6"/>
      <c r="U127" s="6"/>
      <c r="W127" s="6"/>
    </row>
    <row r="128" spans="5:23" s="1" customFormat="1" ht="16.5" customHeight="1">
      <c r="E128" s="6"/>
      <c r="H128" s="6"/>
      <c r="I128" s="6"/>
      <c r="K128" s="6"/>
      <c r="L128" s="6"/>
      <c r="N128" s="6"/>
      <c r="O128" s="6"/>
      <c r="Q128" s="6"/>
      <c r="R128" s="6"/>
      <c r="T128" s="6"/>
      <c r="U128" s="6"/>
      <c r="W128" s="6"/>
    </row>
    <row r="129" spans="5:23" s="1" customFormat="1" ht="16.5" customHeight="1">
      <c r="E129" s="6"/>
      <c r="H129" s="6"/>
      <c r="I129" s="6"/>
      <c r="K129" s="6"/>
      <c r="L129" s="6"/>
      <c r="N129" s="6"/>
      <c r="O129" s="6"/>
      <c r="Q129" s="6"/>
      <c r="R129" s="6"/>
      <c r="T129" s="6"/>
      <c r="U129" s="6"/>
      <c r="W129" s="6"/>
    </row>
    <row r="130" spans="5:23" s="1" customFormat="1" ht="16.5" customHeight="1">
      <c r="E130" s="6"/>
      <c r="H130" s="6"/>
      <c r="I130" s="6"/>
      <c r="K130" s="6"/>
      <c r="L130" s="6"/>
      <c r="N130" s="6"/>
      <c r="O130" s="6"/>
      <c r="Q130" s="6"/>
      <c r="R130" s="6"/>
      <c r="T130" s="6"/>
      <c r="U130" s="6"/>
      <c r="W130" s="6"/>
    </row>
    <row r="131" spans="5:23" s="1" customFormat="1" ht="16.5" customHeight="1">
      <c r="E131" s="6"/>
      <c r="H131" s="6"/>
      <c r="I131" s="6"/>
      <c r="K131" s="6"/>
      <c r="L131" s="6"/>
      <c r="N131" s="6"/>
      <c r="O131" s="6"/>
      <c r="Q131" s="6"/>
      <c r="R131" s="6"/>
      <c r="T131" s="6"/>
      <c r="U131" s="6"/>
      <c r="W131" s="6"/>
    </row>
    <row r="132" spans="5:23" s="1" customFormat="1" ht="16.5" customHeight="1">
      <c r="E132" s="6"/>
      <c r="H132" s="6"/>
      <c r="I132" s="6"/>
      <c r="K132" s="6"/>
      <c r="L132" s="6"/>
      <c r="N132" s="6"/>
      <c r="O132" s="6"/>
      <c r="Q132" s="6"/>
      <c r="R132" s="6"/>
      <c r="T132" s="6"/>
      <c r="U132" s="6"/>
      <c r="W132" s="6"/>
    </row>
    <row r="133" spans="5:23" s="1" customFormat="1" ht="16.5" customHeight="1">
      <c r="E133" s="6"/>
      <c r="H133" s="6"/>
      <c r="I133" s="6"/>
      <c r="K133" s="6"/>
      <c r="L133" s="6"/>
      <c r="N133" s="6"/>
      <c r="O133" s="6"/>
      <c r="Q133" s="6"/>
      <c r="R133" s="6"/>
      <c r="T133" s="6"/>
      <c r="U133" s="6"/>
      <c r="W133" s="6"/>
    </row>
    <row r="134" spans="5:23" s="1" customFormat="1" ht="16.5" customHeight="1">
      <c r="E134" s="6"/>
      <c r="H134" s="6"/>
      <c r="I134" s="6"/>
      <c r="K134" s="6"/>
      <c r="L134" s="6"/>
      <c r="N134" s="6"/>
      <c r="O134" s="6"/>
      <c r="Q134" s="6"/>
      <c r="R134" s="6"/>
      <c r="T134" s="6"/>
      <c r="U134" s="6"/>
      <c r="W134" s="6"/>
    </row>
    <row r="135" spans="5:23" s="1" customFormat="1" ht="16.5" customHeight="1">
      <c r="E135" s="6"/>
      <c r="H135" s="6"/>
      <c r="I135" s="6"/>
      <c r="K135" s="6"/>
      <c r="L135" s="6"/>
      <c r="N135" s="6"/>
      <c r="O135" s="6"/>
      <c r="Q135" s="6"/>
      <c r="R135" s="6"/>
      <c r="T135" s="6"/>
      <c r="U135" s="6"/>
      <c r="W135" s="6"/>
    </row>
    <row r="136" spans="5:23" s="1" customFormat="1" ht="16.5" customHeight="1">
      <c r="E136" s="6"/>
      <c r="H136" s="6"/>
      <c r="I136" s="6"/>
      <c r="K136" s="6"/>
      <c r="L136" s="6"/>
      <c r="N136" s="6"/>
      <c r="O136" s="6"/>
      <c r="Q136" s="6"/>
      <c r="R136" s="6"/>
      <c r="T136" s="6"/>
      <c r="U136" s="6"/>
      <c r="W136" s="6"/>
    </row>
    <row r="137" spans="5:23" s="1" customFormat="1" ht="16.5" customHeight="1">
      <c r="E137" s="6"/>
      <c r="H137" s="6"/>
      <c r="I137" s="6"/>
      <c r="K137" s="6"/>
      <c r="L137" s="6"/>
      <c r="N137" s="6"/>
      <c r="O137" s="6"/>
      <c r="Q137" s="6"/>
      <c r="R137" s="6"/>
      <c r="T137" s="6"/>
      <c r="U137" s="6"/>
      <c r="W137" s="6"/>
    </row>
    <row r="138" spans="5:23" s="1" customFormat="1" ht="16.5" customHeight="1">
      <c r="E138" s="6"/>
      <c r="H138" s="6"/>
      <c r="I138" s="6"/>
      <c r="K138" s="6"/>
      <c r="L138" s="6"/>
      <c r="N138" s="6"/>
      <c r="O138" s="6"/>
      <c r="Q138" s="6"/>
      <c r="R138" s="6"/>
      <c r="T138" s="6"/>
      <c r="U138" s="6"/>
      <c r="W138" s="6"/>
    </row>
    <row r="139" spans="5:23" s="1" customFormat="1" ht="16.5" customHeight="1">
      <c r="E139" s="6"/>
      <c r="H139" s="6"/>
      <c r="I139" s="6"/>
      <c r="K139" s="6"/>
      <c r="L139" s="6"/>
      <c r="N139" s="6"/>
      <c r="O139" s="6"/>
      <c r="Q139" s="6"/>
      <c r="R139" s="6"/>
      <c r="T139" s="6"/>
      <c r="U139" s="6"/>
      <c r="W139" s="6"/>
    </row>
    <row r="140" spans="5:23" s="1" customFormat="1" ht="16.5" customHeight="1">
      <c r="E140" s="6"/>
      <c r="H140" s="6"/>
      <c r="I140" s="6"/>
      <c r="K140" s="6"/>
      <c r="L140" s="6"/>
      <c r="N140" s="6"/>
      <c r="O140" s="6"/>
      <c r="Q140" s="6"/>
      <c r="R140" s="6"/>
      <c r="T140" s="6"/>
      <c r="U140" s="6"/>
      <c r="W140" s="6"/>
    </row>
    <row r="141" spans="5:23" s="1" customFormat="1" ht="12.75">
      <c r="E141" s="6"/>
      <c r="H141" s="6"/>
      <c r="I141" s="6"/>
      <c r="K141" s="6"/>
      <c r="L141" s="6"/>
      <c r="N141" s="6"/>
      <c r="O141" s="6"/>
      <c r="Q141" s="6"/>
      <c r="R141" s="6"/>
      <c r="T141" s="6"/>
      <c r="U141" s="6"/>
      <c r="W141" s="6"/>
    </row>
    <row r="142" spans="5:23" s="1" customFormat="1" ht="12.75">
      <c r="E142" s="6"/>
      <c r="H142" s="6"/>
      <c r="I142" s="6"/>
      <c r="K142" s="6"/>
      <c r="L142" s="6"/>
      <c r="N142" s="6"/>
      <c r="O142" s="6"/>
      <c r="Q142" s="6"/>
      <c r="R142" s="6"/>
      <c r="T142" s="6"/>
      <c r="U142" s="6"/>
      <c r="W142" s="6"/>
    </row>
    <row r="143" spans="5:23" s="1" customFormat="1" ht="12.75">
      <c r="E143" s="6"/>
      <c r="H143" s="6"/>
      <c r="I143" s="6"/>
      <c r="K143" s="6"/>
      <c r="L143" s="6"/>
      <c r="N143" s="6"/>
      <c r="O143" s="6"/>
      <c r="Q143" s="6"/>
      <c r="R143" s="6"/>
      <c r="T143" s="6"/>
      <c r="U143" s="6"/>
      <c r="W143" s="6"/>
    </row>
    <row r="144" spans="5:23" s="1" customFormat="1" ht="12.75">
      <c r="E144" s="6"/>
      <c r="H144" s="6"/>
      <c r="I144" s="6"/>
      <c r="K144" s="6"/>
      <c r="L144" s="6"/>
      <c r="N144" s="6"/>
      <c r="O144" s="6"/>
      <c r="Q144" s="6"/>
      <c r="R144" s="6"/>
      <c r="T144" s="6"/>
      <c r="U144" s="6"/>
      <c r="W144" s="6"/>
    </row>
    <row r="145" spans="5:23" s="1" customFormat="1" ht="12.75">
      <c r="E145" s="6"/>
      <c r="H145" s="6"/>
      <c r="I145" s="6"/>
      <c r="K145" s="6"/>
      <c r="L145" s="6"/>
      <c r="N145" s="6"/>
      <c r="O145" s="6"/>
      <c r="Q145" s="6"/>
      <c r="R145" s="6"/>
      <c r="T145" s="6"/>
      <c r="U145" s="6"/>
      <c r="W145" s="6"/>
    </row>
    <row r="146" spans="5:23" s="1" customFormat="1" ht="12.75">
      <c r="E146" s="6"/>
      <c r="H146" s="6"/>
      <c r="I146" s="6"/>
      <c r="K146" s="6"/>
      <c r="L146" s="6"/>
      <c r="N146" s="6"/>
      <c r="O146" s="6"/>
      <c r="Q146" s="6"/>
      <c r="R146" s="6"/>
      <c r="T146" s="6"/>
      <c r="U146" s="6"/>
      <c r="W146" s="6"/>
    </row>
    <row r="147" spans="5:23" s="1" customFormat="1" ht="12.75">
      <c r="E147" s="6"/>
      <c r="H147" s="6"/>
      <c r="I147" s="6"/>
      <c r="K147" s="6"/>
      <c r="L147" s="6"/>
      <c r="N147" s="6"/>
      <c r="O147" s="6"/>
      <c r="Q147" s="6"/>
      <c r="R147" s="6"/>
      <c r="T147" s="6"/>
      <c r="U147" s="6"/>
      <c r="W147" s="6"/>
    </row>
    <row r="148" spans="5:23" s="1" customFormat="1" ht="12.75">
      <c r="E148" s="6"/>
      <c r="H148" s="6"/>
      <c r="I148" s="6"/>
      <c r="K148" s="6"/>
      <c r="L148" s="6"/>
      <c r="N148" s="6"/>
      <c r="O148" s="6"/>
      <c r="Q148" s="6"/>
      <c r="R148" s="6"/>
      <c r="T148" s="6"/>
      <c r="U148" s="6"/>
      <c r="W148" s="6"/>
    </row>
    <row r="149" spans="5:23" s="1" customFormat="1" ht="12.75">
      <c r="E149" s="6"/>
      <c r="H149" s="6"/>
      <c r="I149" s="6"/>
      <c r="K149" s="6"/>
      <c r="L149" s="6"/>
      <c r="N149" s="6"/>
      <c r="O149" s="6"/>
      <c r="Q149" s="6"/>
      <c r="R149" s="6"/>
      <c r="T149" s="6"/>
      <c r="U149" s="6"/>
      <c r="W149" s="6"/>
    </row>
    <row r="150" spans="5:23" s="1" customFormat="1" ht="12.75">
      <c r="E150" s="6"/>
      <c r="H150" s="6"/>
      <c r="I150" s="6"/>
      <c r="K150" s="6"/>
      <c r="L150" s="6"/>
      <c r="N150" s="6"/>
      <c r="O150" s="6"/>
      <c r="Q150" s="6"/>
      <c r="R150" s="6"/>
      <c r="T150" s="6"/>
      <c r="U150" s="6"/>
      <c r="W150" s="6"/>
    </row>
    <row r="151" spans="5:23" s="1" customFormat="1" ht="12.75">
      <c r="E151" s="6"/>
      <c r="H151" s="6"/>
      <c r="I151" s="6"/>
      <c r="K151" s="6"/>
      <c r="L151" s="6"/>
      <c r="N151" s="6"/>
      <c r="O151" s="6"/>
      <c r="Q151" s="6"/>
      <c r="R151" s="6"/>
      <c r="T151" s="6"/>
      <c r="U151" s="6"/>
      <c r="W151" s="6"/>
    </row>
    <row r="152" spans="5:23" s="1" customFormat="1" ht="12.75">
      <c r="E152" s="6"/>
      <c r="H152" s="6"/>
      <c r="I152" s="6"/>
      <c r="K152" s="6"/>
      <c r="L152" s="6"/>
      <c r="N152" s="6"/>
      <c r="O152" s="6"/>
      <c r="Q152" s="6"/>
      <c r="R152" s="6"/>
      <c r="T152" s="6"/>
      <c r="U152" s="6"/>
      <c r="W152" s="6"/>
    </row>
    <row r="153" spans="5:23" s="1" customFormat="1" ht="12.75">
      <c r="E153" s="6"/>
      <c r="H153" s="6"/>
      <c r="I153" s="6"/>
      <c r="K153" s="6"/>
      <c r="L153" s="6"/>
      <c r="N153" s="6"/>
      <c r="O153" s="6"/>
      <c r="Q153" s="6"/>
      <c r="R153" s="6"/>
      <c r="T153" s="6"/>
      <c r="U153" s="6"/>
      <c r="W153" s="6"/>
    </row>
    <row r="154" spans="5:23" s="1" customFormat="1" ht="12.75">
      <c r="E154" s="6"/>
      <c r="H154" s="6"/>
      <c r="I154" s="6"/>
      <c r="K154" s="6"/>
      <c r="L154" s="6"/>
      <c r="N154" s="6"/>
      <c r="O154" s="6"/>
      <c r="Q154" s="6"/>
      <c r="R154" s="6"/>
      <c r="T154" s="6"/>
      <c r="U154" s="6"/>
      <c r="W154" s="6"/>
    </row>
    <row r="155" spans="5:23" s="1" customFormat="1" ht="12.75">
      <c r="E155" s="6"/>
      <c r="H155" s="6"/>
      <c r="I155" s="6"/>
      <c r="K155" s="6"/>
      <c r="L155" s="6"/>
      <c r="N155" s="6"/>
      <c r="O155" s="6"/>
      <c r="Q155" s="6"/>
      <c r="R155" s="6"/>
      <c r="T155" s="6"/>
      <c r="U155" s="6"/>
      <c r="W155" s="6"/>
    </row>
    <row r="156" spans="5:23" s="1" customFormat="1" ht="12.75">
      <c r="E156" s="6"/>
      <c r="H156" s="6"/>
      <c r="I156" s="6"/>
      <c r="K156" s="6"/>
      <c r="L156" s="6"/>
      <c r="N156" s="6"/>
      <c r="O156" s="6"/>
      <c r="Q156" s="6"/>
      <c r="R156" s="6"/>
      <c r="T156" s="6"/>
      <c r="U156" s="6"/>
      <c r="W156" s="6"/>
    </row>
    <row r="157" spans="5:23" s="1" customFormat="1" ht="12.75">
      <c r="E157" s="6"/>
      <c r="H157" s="6"/>
      <c r="I157" s="6"/>
      <c r="K157" s="6"/>
      <c r="L157" s="6"/>
      <c r="N157" s="6"/>
      <c r="O157" s="6"/>
      <c r="Q157" s="6"/>
      <c r="R157" s="6"/>
      <c r="T157" s="6"/>
      <c r="U157" s="6"/>
      <c r="W157" s="6"/>
    </row>
    <row r="158" spans="5:23" s="1" customFormat="1" ht="12.75">
      <c r="E158" s="6"/>
      <c r="H158" s="6"/>
      <c r="I158" s="6"/>
      <c r="K158" s="6"/>
      <c r="L158" s="6"/>
      <c r="N158" s="6"/>
      <c r="O158" s="6"/>
      <c r="Q158" s="6"/>
      <c r="R158" s="6"/>
      <c r="T158" s="6"/>
      <c r="U158" s="6"/>
      <c r="W158" s="6"/>
    </row>
    <row r="159" spans="5:23" s="1" customFormat="1" ht="12.75">
      <c r="E159" s="6"/>
      <c r="H159" s="6"/>
      <c r="I159" s="6"/>
      <c r="K159" s="6"/>
      <c r="L159" s="6"/>
      <c r="N159" s="6"/>
      <c r="O159" s="6"/>
      <c r="Q159" s="6"/>
      <c r="R159" s="6"/>
      <c r="T159" s="6"/>
      <c r="U159" s="6"/>
      <c r="W159" s="6"/>
    </row>
    <row r="160" spans="5:23" s="1" customFormat="1" ht="12.75">
      <c r="E160" s="6"/>
      <c r="H160" s="6"/>
      <c r="I160" s="6"/>
      <c r="K160" s="6"/>
      <c r="L160" s="6"/>
      <c r="N160" s="6"/>
      <c r="O160" s="6"/>
      <c r="Q160" s="6"/>
      <c r="R160" s="6"/>
      <c r="T160" s="6"/>
      <c r="U160" s="6"/>
      <c r="W160" s="6"/>
    </row>
    <row r="161" spans="5:23" s="1" customFormat="1" ht="12.75">
      <c r="E161" s="6"/>
      <c r="H161" s="6"/>
      <c r="I161" s="6"/>
      <c r="K161" s="6"/>
      <c r="L161" s="6"/>
      <c r="N161" s="6"/>
      <c r="O161" s="6"/>
      <c r="Q161" s="6"/>
      <c r="R161" s="6"/>
      <c r="T161" s="6"/>
      <c r="U161" s="6"/>
      <c r="W161" s="6"/>
    </row>
    <row r="162" spans="5:23" s="1" customFormat="1" ht="12.75">
      <c r="E162" s="6"/>
      <c r="H162" s="6"/>
      <c r="I162" s="6"/>
      <c r="K162" s="6"/>
      <c r="L162" s="6"/>
      <c r="N162" s="6"/>
      <c r="O162" s="6"/>
      <c r="Q162" s="6"/>
      <c r="R162" s="6"/>
      <c r="T162" s="6"/>
      <c r="U162" s="6"/>
      <c r="W162" s="6"/>
    </row>
    <row r="163" spans="5:23" s="1" customFormat="1" ht="12.75">
      <c r="E163" s="6"/>
      <c r="H163" s="6"/>
      <c r="I163" s="6"/>
      <c r="K163" s="6"/>
      <c r="L163" s="6"/>
      <c r="N163" s="6"/>
      <c r="O163" s="6"/>
      <c r="Q163" s="6"/>
      <c r="R163" s="6"/>
      <c r="T163" s="6"/>
      <c r="U163" s="6"/>
      <c r="W163" s="6"/>
    </row>
    <row r="164" spans="5:23" s="1" customFormat="1" ht="12.75">
      <c r="E164" s="6"/>
      <c r="H164" s="6"/>
      <c r="I164" s="6"/>
      <c r="K164" s="6"/>
      <c r="L164" s="6"/>
      <c r="N164" s="6"/>
      <c r="O164" s="6"/>
      <c r="Q164" s="6"/>
      <c r="R164" s="6"/>
      <c r="T164" s="6"/>
      <c r="U164" s="6"/>
      <c r="W164" s="6"/>
    </row>
    <row r="165" spans="5:23" s="1" customFormat="1" ht="12.75">
      <c r="E165" s="6"/>
      <c r="H165" s="6"/>
      <c r="I165" s="6"/>
      <c r="K165" s="6"/>
      <c r="L165" s="6"/>
      <c r="N165" s="6"/>
      <c r="O165" s="6"/>
      <c r="Q165" s="6"/>
      <c r="R165" s="6"/>
      <c r="T165" s="6"/>
      <c r="U165" s="6"/>
      <c r="W165" s="6"/>
    </row>
    <row r="166" spans="5:23" s="1" customFormat="1" ht="12.75">
      <c r="E166" s="6"/>
      <c r="H166" s="6"/>
      <c r="I166" s="6"/>
      <c r="K166" s="6"/>
      <c r="L166" s="6"/>
      <c r="N166" s="6"/>
      <c r="O166" s="6"/>
      <c r="Q166" s="6"/>
      <c r="R166" s="6"/>
      <c r="T166" s="6"/>
      <c r="U166" s="6"/>
      <c r="W166" s="6"/>
    </row>
    <row r="167" spans="5:23" s="1" customFormat="1" ht="12.75">
      <c r="E167" s="6"/>
      <c r="H167" s="6"/>
      <c r="I167" s="6"/>
      <c r="K167" s="6"/>
      <c r="L167" s="6"/>
      <c r="N167" s="6"/>
      <c r="O167" s="6"/>
      <c r="Q167" s="6"/>
      <c r="R167" s="6"/>
      <c r="T167" s="6"/>
      <c r="U167" s="6"/>
      <c r="W167" s="6"/>
    </row>
    <row r="168" spans="5:23" s="1" customFormat="1" ht="12.75">
      <c r="E168" s="6"/>
      <c r="H168" s="6"/>
      <c r="I168" s="6"/>
      <c r="K168" s="6"/>
      <c r="L168" s="6"/>
      <c r="N168" s="6"/>
      <c r="O168" s="6"/>
      <c r="Q168" s="6"/>
      <c r="R168" s="6"/>
      <c r="T168" s="6"/>
      <c r="U168" s="6"/>
      <c r="W168" s="6"/>
    </row>
    <row r="169" spans="5:23" s="1" customFormat="1" ht="12.75">
      <c r="E169" s="6"/>
      <c r="H169" s="6"/>
      <c r="I169" s="6"/>
      <c r="K169" s="6"/>
      <c r="L169" s="6"/>
      <c r="N169" s="6"/>
      <c r="O169" s="6"/>
      <c r="Q169" s="6"/>
      <c r="R169" s="6"/>
      <c r="T169" s="6"/>
      <c r="U169" s="6"/>
      <c r="W169" s="6"/>
    </row>
    <row r="170" spans="5:23" s="1" customFormat="1" ht="12.75">
      <c r="E170" s="6"/>
      <c r="H170" s="6"/>
      <c r="I170" s="6"/>
      <c r="K170" s="6"/>
      <c r="L170" s="6"/>
      <c r="N170" s="6"/>
      <c r="O170" s="6"/>
      <c r="Q170" s="6"/>
      <c r="R170" s="6"/>
      <c r="T170" s="6"/>
      <c r="U170" s="6"/>
      <c r="W170" s="6"/>
    </row>
    <row r="171" spans="5:23" s="1" customFormat="1" ht="12.75">
      <c r="E171" s="6"/>
      <c r="H171" s="6"/>
      <c r="I171" s="6"/>
      <c r="K171" s="6"/>
      <c r="L171" s="6"/>
      <c r="N171" s="6"/>
      <c r="O171" s="6"/>
      <c r="Q171" s="6"/>
      <c r="R171" s="6"/>
      <c r="T171" s="6"/>
      <c r="U171" s="6"/>
      <c r="W171" s="6"/>
    </row>
    <row r="172" spans="5:23" s="1" customFormat="1" ht="12.75">
      <c r="E172" s="6"/>
      <c r="H172" s="6"/>
      <c r="I172" s="6"/>
      <c r="K172" s="6"/>
      <c r="L172" s="6"/>
      <c r="N172" s="6"/>
      <c r="O172" s="6"/>
      <c r="Q172" s="6"/>
      <c r="R172" s="6"/>
      <c r="T172" s="6"/>
      <c r="U172" s="6"/>
      <c r="W172" s="6"/>
    </row>
    <row r="173" spans="5:23" s="1" customFormat="1" ht="12.75">
      <c r="E173" s="6"/>
      <c r="H173" s="6"/>
      <c r="I173" s="6"/>
      <c r="K173" s="6"/>
      <c r="L173" s="6"/>
      <c r="N173" s="6"/>
      <c r="O173" s="6"/>
      <c r="Q173" s="6"/>
      <c r="R173" s="6"/>
      <c r="T173" s="6"/>
      <c r="U173" s="6"/>
      <c r="W173" s="6"/>
    </row>
    <row r="174" spans="5:23" s="1" customFormat="1" ht="12.75">
      <c r="E174" s="6"/>
      <c r="H174" s="6"/>
      <c r="I174" s="6"/>
      <c r="K174" s="6"/>
      <c r="L174" s="6"/>
      <c r="N174" s="6"/>
      <c r="O174" s="6"/>
      <c r="Q174" s="6"/>
      <c r="R174" s="6"/>
      <c r="T174" s="6"/>
      <c r="U174" s="6"/>
      <c r="W174" s="6"/>
    </row>
    <row r="175" spans="5:23" s="1" customFormat="1" ht="12.75">
      <c r="E175" s="6"/>
      <c r="H175" s="6"/>
      <c r="I175" s="6"/>
      <c r="K175" s="6"/>
      <c r="L175" s="6"/>
      <c r="N175" s="6"/>
      <c r="O175" s="6"/>
      <c r="Q175" s="6"/>
      <c r="R175" s="6"/>
      <c r="T175" s="6"/>
      <c r="U175" s="6"/>
      <c r="W175" s="6"/>
    </row>
    <row r="176" spans="5:23" s="1" customFormat="1" ht="12.75">
      <c r="E176" s="6"/>
      <c r="H176" s="6"/>
      <c r="I176" s="6"/>
      <c r="K176" s="6"/>
      <c r="L176" s="6"/>
      <c r="N176" s="6"/>
      <c r="O176" s="6"/>
      <c r="Q176" s="6"/>
      <c r="R176" s="6"/>
      <c r="T176" s="6"/>
      <c r="U176" s="6"/>
      <c r="W176" s="6"/>
    </row>
    <row r="177" spans="5:23" s="1" customFormat="1" ht="12.75">
      <c r="E177" s="6"/>
      <c r="H177" s="6"/>
      <c r="I177" s="6"/>
      <c r="K177" s="6"/>
      <c r="L177" s="6"/>
      <c r="N177" s="6"/>
      <c r="O177" s="6"/>
      <c r="Q177" s="6"/>
      <c r="R177" s="6"/>
      <c r="T177" s="6"/>
      <c r="U177" s="6"/>
      <c r="W177" s="6"/>
    </row>
    <row r="178" spans="5:23" s="1" customFormat="1" ht="12.75">
      <c r="E178" s="6"/>
      <c r="H178" s="6"/>
      <c r="I178" s="6"/>
      <c r="K178" s="6"/>
      <c r="L178" s="6"/>
      <c r="N178" s="6"/>
      <c r="O178" s="6"/>
      <c r="Q178" s="6"/>
      <c r="R178" s="6"/>
      <c r="T178" s="6"/>
      <c r="U178" s="6"/>
      <c r="W178" s="6"/>
    </row>
    <row r="179" spans="5:23" s="1" customFormat="1" ht="12.75">
      <c r="E179" s="6"/>
      <c r="H179" s="6"/>
      <c r="I179" s="6"/>
      <c r="K179" s="6"/>
      <c r="L179" s="6"/>
      <c r="N179" s="6"/>
      <c r="O179" s="6"/>
      <c r="Q179" s="6"/>
      <c r="R179" s="6"/>
      <c r="T179" s="6"/>
      <c r="U179" s="6"/>
      <c r="W179" s="6"/>
    </row>
    <row r="180" spans="5:23" s="1" customFormat="1" ht="12.75">
      <c r="E180" s="6"/>
      <c r="H180" s="6"/>
      <c r="I180" s="6"/>
      <c r="K180" s="6"/>
      <c r="L180" s="6"/>
      <c r="N180" s="6"/>
      <c r="O180" s="6"/>
      <c r="Q180" s="6"/>
      <c r="R180" s="6"/>
      <c r="T180" s="6"/>
      <c r="U180" s="6"/>
      <c r="W180" s="6"/>
    </row>
    <row r="181" spans="5:23" s="1" customFormat="1" ht="12.75">
      <c r="E181" s="6"/>
      <c r="H181" s="6"/>
      <c r="I181" s="6"/>
      <c r="K181" s="6"/>
      <c r="L181" s="6"/>
      <c r="N181" s="6"/>
      <c r="O181" s="6"/>
      <c r="Q181" s="6"/>
      <c r="R181" s="6"/>
      <c r="T181" s="6"/>
      <c r="U181" s="6"/>
      <c r="W181" s="6"/>
    </row>
    <row r="182" spans="5:23" s="1" customFormat="1" ht="12.75">
      <c r="E182" s="6"/>
      <c r="H182" s="6"/>
      <c r="I182" s="6"/>
      <c r="K182" s="6"/>
      <c r="L182" s="6"/>
      <c r="N182" s="6"/>
      <c r="O182" s="6"/>
      <c r="Q182" s="6"/>
      <c r="R182" s="6"/>
      <c r="T182" s="6"/>
      <c r="U182" s="6"/>
      <c r="W182" s="6"/>
    </row>
    <row r="183" spans="5:23" s="1" customFormat="1" ht="12.75">
      <c r="E183" s="6"/>
      <c r="H183" s="6"/>
      <c r="I183" s="6"/>
      <c r="K183" s="6"/>
      <c r="L183" s="6"/>
      <c r="N183" s="6"/>
      <c r="O183" s="6"/>
      <c r="Q183" s="6"/>
      <c r="R183" s="6"/>
      <c r="T183" s="6"/>
      <c r="U183" s="6"/>
      <c r="W183" s="6"/>
    </row>
    <row r="184" spans="5:23" s="1" customFormat="1" ht="12.75">
      <c r="E184" s="6"/>
      <c r="H184" s="6"/>
      <c r="I184" s="6"/>
      <c r="K184" s="6"/>
      <c r="L184" s="6"/>
      <c r="N184" s="6"/>
      <c r="O184" s="6"/>
      <c r="Q184" s="6"/>
      <c r="R184" s="6"/>
      <c r="T184" s="6"/>
      <c r="U184" s="6"/>
      <c r="W184" s="6"/>
    </row>
    <row r="185" spans="5:23" s="1" customFormat="1" ht="12.75">
      <c r="E185" s="6"/>
      <c r="H185" s="6"/>
      <c r="I185" s="6"/>
      <c r="K185" s="6"/>
      <c r="L185" s="6"/>
      <c r="N185" s="6"/>
      <c r="O185" s="6"/>
      <c r="Q185" s="6"/>
      <c r="R185" s="6"/>
      <c r="T185" s="6"/>
      <c r="U185" s="6"/>
      <c r="W185" s="6"/>
    </row>
    <row r="186" spans="5:23" s="1" customFormat="1" ht="12.75">
      <c r="E186" s="6"/>
      <c r="H186" s="6"/>
      <c r="I186" s="6"/>
      <c r="K186" s="6"/>
      <c r="L186" s="6"/>
      <c r="N186" s="6"/>
      <c r="O186" s="6"/>
      <c r="Q186" s="6"/>
      <c r="R186" s="6"/>
      <c r="T186" s="6"/>
      <c r="U186" s="6"/>
      <c r="W186" s="6"/>
    </row>
    <row r="187" spans="5:23" s="1" customFormat="1" ht="12.75">
      <c r="E187" s="6"/>
      <c r="H187" s="6"/>
      <c r="I187" s="6"/>
      <c r="K187" s="6"/>
      <c r="L187" s="6"/>
      <c r="N187" s="6"/>
      <c r="O187" s="6"/>
      <c r="Q187" s="6"/>
      <c r="R187" s="6"/>
      <c r="T187" s="6"/>
      <c r="U187" s="6"/>
      <c r="W187" s="6"/>
    </row>
    <row r="188" spans="5:23" s="1" customFormat="1" ht="12.75">
      <c r="E188" s="6"/>
      <c r="H188" s="6"/>
      <c r="I188" s="6"/>
      <c r="K188" s="6"/>
      <c r="L188" s="6"/>
      <c r="N188" s="6"/>
      <c r="O188" s="6"/>
      <c r="Q188" s="6"/>
      <c r="R188" s="6"/>
      <c r="T188" s="6"/>
      <c r="U188" s="6"/>
      <c r="W188" s="6"/>
    </row>
    <row r="189" spans="5:23" s="1" customFormat="1" ht="12.75">
      <c r="E189" s="6"/>
      <c r="H189" s="6"/>
      <c r="I189" s="6"/>
      <c r="K189" s="6"/>
      <c r="L189" s="6"/>
      <c r="N189" s="6"/>
      <c r="O189" s="6"/>
      <c r="Q189" s="6"/>
      <c r="R189" s="6"/>
      <c r="T189" s="6"/>
      <c r="U189" s="6"/>
      <c r="W189" s="6"/>
    </row>
    <row r="190" spans="5:23" s="1" customFormat="1" ht="12.75">
      <c r="E190" s="6"/>
      <c r="H190" s="6"/>
      <c r="I190" s="6"/>
      <c r="K190" s="6"/>
      <c r="L190" s="6"/>
      <c r="N190" s="6"/>
      <c r="O190" s="6"/>
      <c r="Q190" s="6"/>
      <c r="R190" s="6"/>
      <c r="T190" s="6"/>
      <c r="U190" s="6"/>
      <c r="W190" s="6"/>
    </row>
    <row r="191" spans="5:23" s="1" customFormat="1" ht="12.75">
      <c r="E191" s="6"/>
      <c r="H191" s="6"/>
      <c r="I191" s="6"/>
      <c r="K191" s="6"/>
      <c r="L191" s="6"/>
      <c r="N191" s="6"/>
      <c r="O191" s="6"/>
      <c r="Q191" s="6"/>
      <c r="R191" s="6"/>
      <c r="T191" s="6"/>
      <c r="U191" s="6"/>
      <c r="W191" s="6"/>
    </row>
    <row r="192" spans="5:23" s="1" customFormat="1" ht="12.75">
      <c r="E192" s="6"/>
      <c r="H192" s="6"/>
      <c r="I192" s="6"/>
      <c r="K192" s="6"/>
      <c r="L192" s="6"/>
      <c r="N192" s="6"/>
      <c r="O192" s="6"/>
      <c r="Q192" s="6"/>
      <c r="R192" s="6"/>
      <c r="T192" s="6"/>
      <c r="U192" s="6"/>
      <c r="W192" s="6"/>
    </row>
    <row r="193" spans="5:23" s="1" customFormat="1" ht="12.75">
      <c r="E193" s="6"/>
      <c r="H193" s="6"/>
      <c r="I193" s="6"/>
      <c r="K193" s="6"/>
      <c r="L193" s="6"/>
      <c r="N193" s="6"/>
      <c r="O193" s="6"/>
      <c r="Q193" s="6"/>
      <c r="R193" s="6"/>
      <c r="T193" s="6"/>
      <c r="U193" s="6"/>
      <c r="W193" s="6"/>
    </row>
    <row r="194" spans="5:23" s="1" customFormat="1" ht="12.75">
      <c r="E194" s="6"/>
      <c r="H194" s="6"/>
      <c r="I194" s="6"/>
      <c r="K194" s="6"/>
      <c r="L194" s="6"/>
      <c r="N194" s="6"/>
      <c r="O194" s="6"/>
      <c r="Q194" s="6"/>
      <c r="R194" s="6"/>
      <c r="T194" s="6"/>
      <c r="U194" s="6"/>
      <c r="W194" s="6"/>
    </row>
    <row r="195" spans="5:23" s="1" customFormat="1" ht="12.75">
      <c r="E195" s="6"/>
      <c r="H195" s="6"/>
      <c r="I195" s="6"/>
      <c r="K195" s="6"/>
      <c r="L195" s="6"/>
      <c r="N195" s="6"/>
      <c r="O195" s="6"/>
      <c r="Q195" s="6"/>
      <c r="R195" s="6"/>
      <c r="T195" s="6"/>
      <c r="U195" s="6"/>
      <c r="W195" s="6"/>
    </row>
    <row r="196" spans="5:23" s="1" customFormat="1" ht="12.75">
      <c r="E196" s="6"/>
      <c r="H196" s="6"/>
      <c r="I196" s="6"/>
      <c r="K196" s="6"/>
      <c r="L196" s="6"/>
      <c r="N196" s="6"/>
      <c r="O196" s="6"/>
      <c r="Q196" s="6"/>
      <c r="R196" s="6"/>
      <c r="T196" s="6"/>
      <c r="U196" s="6"/>
      <c r="W196" s="6"/>
    </row>
    <row r="197" spans="5:23" s="1" customFormat="1" ht="12.75">
      <c r="E197" s="6"/>
      <c r="H197" s="6"/>
      <c r="I197" s="6"/>
      <c r="K197" s="6"/>
      <c r="L197" s="6"/>
      <c r="N197" s="6"/>
      <c r="O197" s="6"/>
      <c r="Q197" s="6"/>
      <c r="R197" s="6"/>
      <c r="T197" s="6"/>
      <c r="U197" s="6"/>
      <c r="W197" s="6"/>
    </row>
    <row r="198" spans="5:23" s="1" customFormat="1" ht="12.75">
      <c r="E198" s="6"/>
      <c r="H198" s="6"/>
      <c r="I198" s="6"/>
      <c r="K198" s="6"/>
      <c r="L198" s="6"/>
      <c r="N198" s="6"/>
      <c r="O198" s="6"/>
      <c r="Q198" s="6"/>
      <c r="R198" s="6"/>
      <c r="T198" s="6"/>
      <c r="U198" s="6"/>
      <c r="W198" s="6"/>
    </row>
    <row r="199" spans="5:23" s="1" customFormat="1" ht="12.75">
      <c r="E199" s="6"/>
      <c r="H199" s="6"/>
      <c r="I199" s="6"/>
      <c r="K199" s="6"/>
      <c r="L199" s="6"/>
      <c r="N199" s="6"/>
      <c r="O199" s="6"/>
      <c r="Q199" s="6"/>
      <c r="R199" s="6"/>
      <c r="T199" s="6"/>
      <c r="U199" s="6"/>
      <c r="W199" s="6"/>
    </row>
    <row r="200" spans="5:23" s="1" customFormat="1" ht="12.75">
      <c r="E200" s="6"/>
      <c r="H200" s="6"/>
      <c r="I200" s="6"/>
      <c r="K200" s="6"/>
      <c r="L200" s="6"/>
      <c r="N200" s="6"/>
      <c r="O200" s="6"/>
      <c r="Q200" s="6"/>
      <c r="R200" s="6"/>
      <c r="T200" s="6"/>
      <c r="U200" s="6"/>
      <c r="W200" s="6"/>
    </row>
    <row r="201" spans="5:23" s="1" customFormat="1" ht="12.75">
      <c r="E201" s="6"/>
      <c r="H201" s="6"/>
      <c r="I201" s="6"/>
      <c r="K201" s="6"/>
      <c r="L201" s="6"/>
      <c r="N201" s="6"/>
      <c r="O201" s="6"/>
      <c r="Q201" s="6"/>
      <c r="R201" s="6"/>
      <c r="T201" s="6"/>
      <c r="U201" s="6"/>
      <c r="W201" s="6"/>
    </row>
    <row r="202" spans="5:23" s="1" customFormat="1" ht="12.75">
      <c r="E202" s="6"/>
      <c r="H202" s="6"/>
      <c r="I202" s="6"/>
      <c r="K202" s="6"/>
      <c r="L202" s="6"/>
      <c r="N202" s="6"/>
      <c r="O202" s="6"/>
      <c r="Q202" s="6"/>
      <c r="R202" s="6"/>
      <c r="T202" s="6"/>
      <c r="U202" s="6"/>
      <c r="W202" s="6"/>
    </row>
    <row r="203" spans="5:23" s="1" customFormat="1" ht="12.75">
      <c r="E203" s="6"/>
      <c r="H203" s="6"/>
      <c r="I203" s="6"/>
      <c r="K203" s="6"/>
      <c r="L203" s="6"/>
      <c r="N203" s="6"/>
      <c r="O203" s="6"/>
      <c r="Q203" s="6"/>
      <c r="R203" s="6"/>
      <c r="T203" s="6"/>
      <c r="U203" s="6"/>
      <c r="W203" s="6"/>
    </row>
    <row r="204" spans="5:23" s="1" customFormat="1" ht="12.75">
      <c r="E204" s="6"/>
      <c r="H204" s="6"/>
      <c r="I204" s="6"/>
      <c r="K204" s="6"/>
      <c r="L204" s="6"/>
      <c r="N204" s="6"/>
      <c r="O204" s="6"/>
      <c r="Q204" s="6"/>
      <c r="R204" s="6"/>
      <c r="T204" s="6"/>
      <c r="U204" s="6"/>
      <c r="W204" s="6"/>
    </row>
    <row r="205" spans="5:23" s="1" customFormat="1" ht="12.75">
      <c r="E205" s="6"/>
      <c r="H205" s="6"/>
      <c r="I205" s="6"/>
      <c r="K205" s="6"/>
      <c r="L205" s="6"/>
      <c r="N205" s="6"/>
      <c r="O205" s="6"/>
      <c r="Q205" s="6"/>
      <c r="R205" s="6"/>
      <c r="T205" s="6"/>
      <c r="U205" s="6"/>
      <c r="W205" s="6"/>
    </row>
    <row r="206" spans="5:23" s="1" customFormat="1" ht="12.75">
      <c r="E206" s="6"/>
      <c r="H206" s="6"/>
      <c r="I206" s="6"/>
      <c r="K206" s="6"/>
      <c r="L206" s="6"/>
      <c r="N206" s="6"/>
      <c r="O206" s="6"/>
      <c r="Q206" s="6"/>
      <c r="R206" s="6"/>
      <c r="T206" s="6"/>
      <c r="U206" s="6"/>
      <c r="W206" s="6"/>
    </row>
    <row r="207" spans="5:23" s="1" customFormat="1" ht="12.75">
      <c r="E207" s="6"/>
      <c r="H207" s="6"/>
      <c r="I207" s="6"/>
      <c r="K207" s="6"/>
      <c r="L207" s="6"/>
      <c r="N207" s="6"/>
      <c r="O207" s="6"/>
      <c r="Q207" s="6"/>
      <c r="R207" s="6"/>
      <c r="T207" s="6"/>
      <c r="U207" s="6"/>
      <c r="W207" s="6"/>
    </row>
    <row r="208" spans="5:23" s="1" customFormat="1" ht="12.75">
      <c r="E208" s="6"/>
      <c r="H208" s="6"/>
      <c r="I208" s="6"/>
      <c r="K208" s="6"/>
      <c r="L208" s="6"/>
      <c r="N208" s="6"/>
      <c r="O208" s="6"/>
      <c r="Q208" s="6"/>
      <c r="R208" s="6"/>
      <c r="T208" s="6"/>
      <c r="U208" s="6"/>
      <c r="W208" s="6"/>
    </row>
    <row r="209" spans="5:23" s="1" customFormat="1" ht="12.75">
      <c r="E209" s="6"/>
      <c r="H209" s="6"/>
      <c r="I209" s="6"/>
      <c r="K209" s="6"/>
      <c r="L209" s="6"/>
      <c r="N209" s="6"/>
      <c r="O209" s="6"/>
      <c r="Q209" s="6"/>
      <c r="R209" s="6"/>
      <c r="T209" s="6"/>
      <c r="U209" s="6"/>
      <c r="W209" s="6"/>
    </row>
    <row r="210" spans="5:23" s="1" customFormat="1" ht="12.75">
      <c r="E210" s="6"/>
      <c r="H210" s="6"/>
      <c r="I210" s="6"/>
      <c r="K210" s="6"/>
      <c r="L210" s="6"/>
      <c r="N210" s="6"/>
      <c r="O210" s="6"/>
      <c r="Q210" s="6"/>
      <c r="R210" s="6"/>
      <c r="T210" s="6"/>
      <c r="U210" s="6"/>
      <c r="W210" s="6"/>
    </row>
    <row r="211" spans="5:23" s="1" customFormat="1" ht="12.75">
      <c r="E211" s="6"/>
      <c r="H211" s="6"/>
      <c r="I211" s="6"/>
      <c r="K211" s="6"/>
      <c r="L211" s="6"/>
      <c r="N211" s="6"/>
      <c r="O211" s="6"/>
      <c r="Q211" s="6"/>
      <c r="R211" s="6"/>
      <c r="T211" s="6"/>
      <c r="U211" s="6"/>
      <c r="W211" s="6"/>
    </row>
    <row r="212" spans="5:23" s="1" customFormat="1" ht="12.75">
      <c r="E212" s="6"/>
      <c r="H212" s="6"/>
      <c r="I212" s="6"/>
      <c r="K212" s="6"/>
      <c r="L212" s="6"/>
      <c r="N212" s="6"/>
      <c r="O212" s="6"/>
      <c r="Q212" s="6"/>
      <c r="R212" s="6"/>
      <c r="T212" s="6"/>
      <c r="U212" s="6"/>
      <c r="W212" s="6"/>
    </row>
    <row r="213" spans="5:23" s="1" customFormat="1" ht="12.75">
      <c r="E213" s="6"/>
      <c r="H213" s="6"/>
      <c r="I213" s="6"/>
      <c r="K213" s="6"/>
      <c r="L213" s="6"/>
      <c r="N213" s="6"/>
      <c r="O213" s="6"/>
      <c r="Q213" s="6"/>
      <c r="R213" s="6"/>
      <c r="T213" s="6"/>
      <c r="U213" s="6"/>
      <c r="W213" s="6"/>
    </row>
    <row r="214" spans="5:23" s="1" customFormat="1" ht="12.75">
      <c r="E214" s="6"/>
      <c r="H214" s="6"/>
      <c r="I214" s="6"/>
      <c r="K214" s="6"/>
      <c r="L214" s="6"/>
      <c r="N214" s="6"/>
      <c r="O214" s="6"/>
      <c r="Q214" s="6"/>
      <c r="R214" s="6"/>
      <c r="T214" s="6"/>
      <c r="U214" s="6"/>
      <c r="W214" s="6"/>
    </row>
    <row r="215" spans="5:23" s="1" customFormat="1" ht="12.75">
      <c r="E215" s="6"/>
      <c r="H215" s="6"/>
      <c r="I215" s="6"/>
      <c r="K215" s="6"/>
      <c r="L215" s="6"/>
      <c r="N215" s="6"/>
      <c r="O215" s="6"/>
      <c r="Q215" s="6"/>
      <c r="R215" s="6"/>
      <c r="T215" s="6"/>
      <c r="U215" s="6"/>
      <c r="W215" s="6"/>
    </row>
    <row r="216" spans="5:23" s="1" customFormat="1" ht="12.75">
      <c r="E216" s="6"/>
      <c r="H216" s="6"/>
      <c r="I216" s="6"/>
      <c r="K216" s="6"/>
      <c r="L216" s="6"/>
      <c r="N216" s="6"/>
      <c r="O216" s="6"/>
      <c r="Q216" s="6"/>
      <c r="R216" s="6"/>
      <c r="T216" s="6"/>
      <c r="U216" s="6"/>
      <c r="W216" s="6"/>
    </row>
    <row r="217" spans="5:23" s="1" customFormat="1" ht="12.75">
      <c r="E217" s="6"/>
      <c r="H217" s="6"/>
      <c r="I217" s="6"/>
      <c r="K217" s="6"/>
      <c r="L217" s="6"/>
      <c r="N217" s="6"/>
      <c r="O217" s="6"/>
      <c r="Q217" s="6"/>
      <c r="R217" s="6"/>
      <c r="T217" s="6"/>
      <c r="U217" s="6"/>
      <c r="W217" s="6"/>
    </row>
    <row r="218" spans="5:23" s="1" customFormat="1" ht="12.75">
      <c r="E218" s="6"/>
      <c r="H218" s="6"/>
      <c r="I218" s="6"/>
      <c r="K218" s="6"/>
      <c r="L218" s="6"/>
      <c r="N218" s="6"/>
      <c r="O218" s="6"/>
      <c r="Q218" s="6"/>
      <c r="R218" s="6"/>
      <c r="T218" s="6"/>
      <c r="U218" s="6"/>
      <c r="W218" s="6"/>
    </row>
    <row r="219" spans="5:23" s="1" customFormat="1" ht="12.75">
      <c r="E219" s="6"/>
      <c r="H219" s="6"/>
      <c r="I219" s="6"/>
      <c r="K219" s="6"/>
      <c r="L219" s="6"/>
      <c r="N219" s="6"/>
      <c r="O219" s="6"/>
      <c r="Q219" s="6"/>
      <c r="R219" s="6"/>
      <c r="T219" s="6"/>
      <c r="U219" s="6"/>
      <c r="W219" s="6"/>
    </row>
    <row r="220" spans="5:23" s="1" customFormat="1" ht="12.75">
      <c r="E220" s="6"/>
      <c r="H220" s="6"/>
      <c r="I220" s="6"/>
      <c r="K220" s="6"/>
      <c r="L220" s="6"/>
      <c r="N220" s="6"/>
      <c r="O220" s="6"/>
      <c r="Q220" s="6"/>
      <c r="R220" s="6"/>
      <c r="T220" s="6"/>
      <c r="U220" s="6"/>
      <c r="W220" s="6"/>
    </row>
    <row r="221" spans="5:23" s="1" customFormat="1" ht="12.75">
      <c r="E221" s="6"/>
      <c r="H221" s="6"/>
      <c r="I221" s="6"/>
      <c r="K221" s="6"/>
      <c r="L221" s="6"/>
      <c r="N221" s="6"/>
      <c r="O221" s="6"/>
      <c r="Q221" s="6"/>
      <c r="R221" s="6"/>
      <c r="T221" s="6"/>
      <c r="U221" s="6"/>
      <c r="W221" s="6"/>
    </row>
    <row r="222" spans="5:23" s="1" customFormat="1" ht="12.75">
      <c r="E222" s="6"/>
      <c r="H222" s="6"/>
      <c r="I222" s="6"/>
      <c r="K222" s="6"/>
      <c r="L222" s="6"/>
      <c r="N222" s="6"/>
      <c r="O222" s="6"/>
      <c r="Q222" s="6"/>
      <c r="R222" s="6"/>
      <c r="T222" s="6"/>
      <c r="U222" s="6"/>
      <c r="W222" s="6"/>
    </row>
    <row r="223" spans="5:23" s="1" customFormat="1" ht="12.75">
      <c r="E223" s="6"/>
      <c r="H223" s="6"/>
      <c r="I223" s="6"/>
      <c r="K223" s="6"/>
      <c r="L223" s="6"/>
      <c r="N223" s="6"/>
      <c r="O223" s="6"/>
      <c r="Q223" s="6"/>
      <c r="R223" s="6"/>
      <c r="T223" s="6"/>
      <c r="U223" s="6"/>
      <c r="W223" s="6"/>
    </row>
    <row r="224" spans="5:23" s="1" customFormat="1" ht="12.75">
      <c r="E224" s="6"/>
      <c r="H224" s="6"/>
      <c r="I224" s="6"/>
      <c r="K224" s="6"/>
      <c r="L224" s="6"/>
      <c r="N224" s="6"/>
      <c r="O224" s="6"/>
      <c r="Q224" s="6"/>
      <c r="R224" s="6"/>
      <c r="T224" s="6"/>
      <c r="U224" s="6"/>
      <c r="W224" s="6"/>
    </row>
    <row r="225" spans="5:23" s="1" customFormat="1" ht="12.75">
      <c r="E225" s="6"/>
      <c r="H225" s="6"/>
      <c r="I225" s="6"/>
      <c r="K225" s="6"/>
      <c r="L225" s="6"/>
      <c r="N225" s="6"/>
      <c r="O225" s="6"/>
      <c r="Q225" s="6"/>
      <c r="R225" s="6"/>
      <c r="T225" s="6"/>
      <c r="U225" s="6"/>
      <c r="W225" s="6"/>
    </row>
    <row r="226" spans="5:23" s="1" customFormat="1" ht="12.75">
      <c r="E226" s="6"/>
      <c r="H226" s="6"/>
      <c r="I226" s="6"/>
      <c r="K226" s="6"/>
      <c r="L226" s="6"/>
      <c r="N226" s="6"/>
      <c r="O226" s="6"/>
      <c r="Q226" s="6"/>
      <c r="R226" s="6"/>
      <c r="T226" s="6"/>
      <c r="U226" s="6"/>
      <c r="W226" s="6"/>
    </row>
    <row r="227" spans="5:23" s="1" customFormat="1" ht="12.75">
      <c r="E227" s="6"/>
      <c r="H227" s="6"/>
      <c r="I227" s="6"/>
      <c r="K227" s="6"/>
      <c r="L227" s="6"/>
      <c r="N227" s="6"/>
      <c r="O227" s="6"/>
      <c r="Q227" s="6"/>
      <c r="R227" s="6"/>
      <c r="T227" s="6"/>
      <c r="U227" s="6"/>
      <c r="W227" s="6"/>
    </row>
    <row r="228" spans="5:23" s="1" customFormat="1" ht="12.75">
      <c r="E228" s="6"/>
      <c r="H228" s="6"/>
      <c r="I228" s="6"/>
      <c r="K228" s="6"/>
      <c r="L228" s="6"/>
      <c r="N228" s="6"/>
      <c r="O228" s="6"/>
      <c r="Q228" s="6"/>
      <c r="R228" s="6"/>
      <c r="T228" s="6"/>
      <c r="U228" s="6"/>
      <c r="W228" s="6"/>
    </row>
    <row r="229" spans="5:23" s="1" customFormat="1" ht="12.75">
      <c r="E229" s="6"/>
      <c r="H229" s="6"/>
      <c r="I229" s="6"/>
      <c r="K229" s="6"/>
      <c r="L229" s="6"/>
      <c r="N229" s="6"/>
      <c r="O229" s="6"/>
      <c r="Q229" s="6"/>
      <c r="R229" s="6"/>
      <c r="T229" s="6"/>
      <c r="U229" s="6"/>
      <c r="W229" s="6"/>
    </row>
    <row r="230" spans="5:23" s="1" customFormat="1" ht="12.75">
      <c r="E230" s="6"/>
      <c r="H230" s="6"/>
      <c r="I230" s="6"/>
      <c r="K230" s="6"/>
      <c r="L230" s="6"/>
      <c r="N230" s="6"/>
      <c r="O230" s="6"/>
      <c r="Q230" s="6"/>
      <c r="R230" s="6"/>
      <c r="T230" s="6"/>
      <c r="U230" s="6"/>
      <c r="W230" s="6"/>
    </row>
    <row r="231" spans="5:23" s="1" customFormat="1" ht="12.75">
      <c r="E231" s="6"/>
      <c r="H231" s="6"/>
      <c r="I231" s="6"/>
      <c r="K231" s="6"/>
      <c r="L231" s="6"/>
      <c r="N231" s="6"/>
      <c r="O231" s="6"/>
      <c r="Q231" s="6"/>
      <c r="R231" s="6"/>
      <c r="T231" s="6"/>
      <c r="U231" s="6"/>
      <c r="W231" s="6"/>
    </row>
    <row r="232" spans="5:23" s="1" customFormat="1" ht="12.75">
      <c r="E232" s="6"/>
      <c r="H232" s="6"/>
      <c r="I232" s="6"/>
      <c r="K232" s="6"/>
      <c r="L232" s="6"/>
      <c r="N232" s="6"/>
      <c r="O232" s="6"/>
      <c r="Q232" s="6"/>
      <c r="R232" s="6"/>
      <c r="T232" s="6"/>
      <c r="U232" s="6"/>
      <c r="W232" s="6"/>
    </row>
    <row r="233" spans="5:23" s="1" customFormat="1" ht="12.75">
      <c r="E233" s="6"/>
      <c r="H233" s="6"/>
      <c r="I233" s="6"/>
      <c r="K233" s="6"/>
      <c r="L233" s="6"/>
      <c r="N233" s="6"/>
      <c r="O233" s="6"/>
      <c r="Q233" s="6"/>
      <c r="R233" s="6"/>
      <c r="T233" s="6"/>
      <c r="U233" s="6"/>
      <c r="W233" s="6"/>
    </row>
    <row r="234" spans="5:23" s="1" customFormat="1" ht="12.75">
      <c r="E234" s="6"/>
      <c r="H234" s="6"/>
      <c r="I234" s="6"/>
      <c r="K234" s="6"/>
      <c r="L234" s="6"/>
      <c r="N234" s="6"/>
      <c r="O234" s="6"/>
      <c r="Q234" s="6"/>
      <c r="R234" s="6"/>
      <c r="T234" s="6"/>
      <c r="U234" s="6"/>
      <c r="W234" s="6"/>
    </row>
    <row r="235" spans="5:23" s="1" customFormat="1" ht="12.75">
      <c r="E235" s="6"/>
      <c r="H235" s="6"/>
      <c r="I235" s="6"/>
      <c r="K235" s="6"/>
      <c r="L235" s="6"/>
      <c r="N235" s="6"/>
      <c r="O235" s="6"/>
      <c r="Q235" s="6"/>
      <c r="R235" s="6"/>
      <c r="T235" s="6"/>
      <c r="U235" s="6"/>
      <c r="W235" s="6"/>
    </row>
    <row r="236" spans="5:23" s="1" customFormat="1" ht="12.75">
      <c r="E236" s="6"/>
      <c r="H236" s="6"/>
      <c r="I236" s="6"/>
      <c r="K236" s="6"/>
      <c r="L236" s="6"/>
      <c r="N236" s="6"/>
      <c r="O236" s="6"/>
      <c r="Q236" s="6"/>
      <c r="R236" s="6"/>
      <c r="T236" s="6"/>
      <c r="U236" s="6"/>
      <c r="W236" s="6"/>
    </row>
    <row r="237" spans="5:23" s="1" customFormat="1" ht="12.75">
      <c r="E237" s="6"/>
      <c r="H237" s="6"/>
      <c r="I237" s="6"/>
      <c r="K237" s="6"/>
      <c r="L237" s="6"/>
      <c r="N237" s="6"/>
      <c r="O237" s="6"/>
      <c r="Q237" s="6"/>
      <c r="R237" s="6"/>
      <c r="T237" s="6"/>
      <c r="U237" s="6"/>
      <c r="W237" s="6"/>
    </row>
    <row r="238" spans="5:23" s="1" customFormat="1" ht="12.75">
      <c r="E238" s="6"/>
      <c r="H238" s="6"/>
      <c r="I238" s="6"/>
      <c r="K238" s="6"/>
      <c r="L238" s="6"/>
      <c r="N238" s="6"/>
      <c r="O238" s="6"/>
      <c r="Q238" s="6"/>
      <c r="R238" s="6"/>
      <c r="T238" s="6"/>
      <c r="U238" s="6"/>
      <c r="W238" s="6"/>
    </row>
    <row r="239" spans="5:23" s="1" customFormat="1" ht="12.75">
      <c r="E239" s="6"/>
      <c r="H239" s="6"/>
      <c r="I239" s="6"/>
      <c r="K239" s="6"/>
      <c r="L239" s="6"/>
      <c r="N239" s="6"/>
      <c r="O239" s="6"/>
      <c r="Q239" s="6"/>
      <c r="R239" s="6"/>
      <c r="T239" s="6"/>
      <c r="U239" s="6"/>
      <c r="W239" s="6"/>
    </row>
    <row r="240" spans="5:23" s="1" customFormat="1" ht="12.75">
      <c r="E240" s="6"/>
      <c r="H240" s="6"/>
      <c r="I240" s="6"/>
      <c r="K240" s="6"/>
      <c r="L240" s="6"/>
      <c r="N240" s="6"/>
      <c r="O240" s="6"/>
      <c r="Q240" s="6"/>
      <c r="R240" s="6"/>
      <c r="T240" s="6"/>
      <c r="U240" s="6"/>
      <c r="W240" s="6"/>
    </row>
    <row r="241" spans="5:23" s="1" customFormat="1" ht="12.75">
      <c r="E241" s="6"/>
      <c r="H241" s="6"/>
      <c r="I241" s="6"/>
      <c r="K241" s="6"/>
      <c r="L241" s="6"/>
      <c r="N241" s="6"/>
      <c r="O241" s="6"/>
      <c r="Q241" s="6"/>
      <c r="R241" s="6"/>
      <c r="T241" s="6"/>
      <c r="U241" s="6"/>
      <c r="W241" s="6"/>
    </row>
    <row r="242" spans="5:23" s="1" customFormat="1" ht="12.75">
      <c r="E242" s="6"/>
      <c r="H242" s="6"/>
      <c r="I242" s="6"/>
      <c r="K242" s="6"/>
      <c r="L242" s="6"/>
      <c r="N242" s="6"/>
      <c r="O242" s="6"/>
      <c r="Q242" s="6"/>
      <c r="R242" s="6"/>
      <c r="T242" s="6"/>
      <c r="U242" s="6"/>
      <c r="W242" s="6"/>
    </row>
    <row r="243" spans="5:23" s="1" customFormat="1" ht="12.75">
      <c r="E243" s="6"/>
      <c r="H243" s="6"/>
      <c r="I243" s="6"/>
      <c r="K243" s="6"/>
      <c r="L243" s="6"/>
      <c r="N243" s="6"/>
      <c r="O243" s="6"/>
      <c r="Q243" s="6"/>
      <c r="R243" s="6"/>
      <c r="T243" s="6"/>
      <c r="U243" s="6"/>
      <c r="W243" s="6"/>
    </row>
    <row r="244" spans="5:23" s="1" customFormat="1" ht="12.75">
      <c r="E244" s="6"/>
      <c r="H244" s="6"/>
      <c r="I244" s="6"/>
      <c r="K244" s="6"/>
      <c r="L244" s="6"/>
      <c r="N244" s="6"/>
      <c r="O244" s="6"/>
      <c r="Q244" s="6"/>
      <c r="R244" s="6"/>
      <c r="T244" s="6"/>
      <c r="U244" s="6"/>
      <c r="W244" s="6"/>
    </row>
    <row r="245" spans="5:23" s="1" customFormat="1" ht="12.75">
      <c r="E245" s="6"/>
      <c r="H245" s="6"/>
      <c r="I245" s="6"/>
      <c r="K245" s="6"/>
      <c r="L245" s="6"/>
      <c r="N245" s="6"/>
      <c r="O245" s="6"/>
      <c r="Q245" s="6"/>
      <c r="R245" s="6"/>
      <c r="T245" s="6"/>
      <c r="U245" s="6"/>
      <c r="W245" s="6"/>
    </row>
    <row r="246" spans="5:23" s="1" customFormat="1" ht="12.75">
      <c r="E246" s="6"/>
      <c r="H246" s="6"/>
      <c r="I246" s="6"/>
      <c r="K246" s="6"/>
      <c r="L246" s="6"/>
      <c r="N246" s="6"/>
      <c r="O246" s="6"/>
      <c r="Q246" s="6"/>
      <c r="R246" s="6"/>
      <c r="T246" s="6"/>
      <c r="U246" s="6"/>
      <c r="W246" s="6"/>
    </row>
    <row r="247" spans="5:23" s="1" customFormat="1" ht="12.75">
      <c r="E247" s="6"/>
      <c r="H247" s="6"/>
      <c r="I247" s="6"/>
      <c r="K247" s="6"/>
      <c r="L247" s="6"/>
      <c r="N247" s="6"/>
      <c r="O247" s="6"/>
      <c r="Q247" s="6"/>
      <c r="R247" s="6"/>
      <c r="T247" s="6"/>
      <c r="U247" s="6"/>
      <c r="W247" s="6"/>
    </row>
    <row r="248" spans="5:23" s="1" customFormat="1" ht="12.75">
      <c r="E248" s="6"/>
      <c r="H248" s="6"/>
      <c r="I248" s="6"/>
      <c r="K248" s="6"/>
      <c r="L248" s="6"/>
      <c r="N248" s="6"/>
      <c r="O248" s="6"/>
      <c r="Q248" s="6"/>
      <c r="R248" s="6"/>
      <c r="T248" s="6"/>
      <c r="U248" s="6"/>
      <c r="W248" s="6"/>
    </row>
    <row r="249" spans="5:23" s="1" customFormat="1" ht="12.75">
      <c r="E249" s="6"/>
      <c r="H249" s="6"/>
      <c r="I249" s="6"/>
      <c r="K249" s="6"/>
      <c r="L249" s="6"/>
      <c r="N249" s="6"/>
      <c r="O249" s="6"/>
      <c r="Q249" s="6"/>
      <c r="R249" s="6"/>
      <c r="T249" s="6"/>
      <c r="U249" s="6"/>
      <c r="W249" s="6"/>
    </row>
    <row r="250" spans="5:23" s="1" customFormat="1" ht="12.75">
      <c r="E250" s="6"/>
      <c r="H250" s="6"/>
      <c r="I250" s="6"/>
      <c r="K250" s="6"/>
      <c r="L250" s="6"/>
      <c r="N250" s="6"/>
      <c r="O250" s="6"/>
      <c r="Q250" s="6"/>
      <c r="R250" s="6"/>
      <c r="T250" s="6"/>
      <c r="U250" s="6"/>
      <c r="W250" s="6"/>
    </row>
    <row r="251" spans="5:23" s="1" customFormat="1" ht="12.75">
      <c r="E251" s="6"/>
      <c r="H251" s="6"/>
      <c r="I251" s="6"/>
      <c r="K251" s="6"/>
      <c r="L251" s="6"/>
      <c r="N251" s="6"/>
      <c r="O251" s="6"/>
      <c r="Q251" s="6"/>
      <c r="R251" s="6"/>
      <c r="T251" s="6"/>
      <c r="U251" s="6"/>
      <c r="W251" s="6"/>
    </row>
    <row r="252" spans="5:23" s="1" customFormat="1" ht="12.75">
      <c r="E252" s="6"/>
      <c r="H252" s="6"/>
      <c r="I252" s="6"/>
      <c r="K252" s="6"/>
      <c r="L252" s="6"/>
      <c r="N252" s="6"/>
      <c r="O252" s="6"/>
      <c r="Q252" s="6"/>
      <c r="R252" s="6"/>
      <c r="T252" s="6"/>
      <c r="U252" s="6"/>
      <c r="W252" s="6"/>
    </row>
    <row r="253" spans="5:23" s="1" customFormat="1" ht="12.75">
      <c r="E253" s="6"/>
      <c r="H253" s="6"/>
      <c r="I253" s="6"/>
      <c r="K253" s="6"/>
      <c r="L253" s="6"/>
      <c r="N253" s="6"/>
      <c r="O253" s="6"/>
      <c r="Q253" s="6"/>
      <c r="R253" s="6"/>
      <c r="T253" s="6"/>
      <c r="U253" s="6"/>
      <c r="W253" s="6"/>
    </row>
    <row r="254" spans="5:23" s="1" customFormat="1" ht="12.75">
      <c r="E254" s="6"/>
      <c r="H254" s="6"/>
      <c r="I254" s="6"/>
      <c r="K254" s="6"/>
      <c r="L254" s="6"/>
      <c r="N254" s="6"/>
      <c r="O254" s="6"/>
      <c r="Q254" s="6"/>
      <c r="R254" s="6"/>
      <c r="T254" s="6"/>
      <c r="U254" s="6"/>
      <c r="W254" s="6"/>
    </row>
    <row r="255" spans="5:23" s="1" customFormat="1" ht="12.75">
      <c r="E255" s="6"/>
      <c r="H255" s="6"/>
      <c r="I255" s="6"/>
      <c r="K255" s="6"/>
      <c r="L255" s="6"/>
      <c r="N255" s="6"/>
      <c r="O255" s="6"/>
      <c r="Q255" s="6"/>
      <c r="R255" s="6"/>
      <c r="T255" s="6"/>
      <c r="U255" s="6"/>
      <c r="W255" s="6"/>
    </row>
    <row r="256" spans="5:23" s="1" customFormat="1" ht="12.75">
      <c r="E256" s="6"/>
      <c r="H256" s="6"/>
      <c r="I256" s="6"/>
      <c r="K256" s="6"/>
      <c r="L256" s="6"/>
      <c r="N256" s="6"/>
      <c r="O256" s="6"/>
      <c r="Q256" s="6"/>
      <c r="R256" s="6"/>
      <c r="T256" s="6"/>
      <c r="U256" s="6"/>
      <c r="W256" s="6"/>
    </row>
    <row r="257" spans="5:23" s="1" customFormat="1" ht="12.75">
      <c r="E257" s="6"/>
      <c r="H257" s="6"/>
      <c r="I257" s="6"/>
      <c r="K257" s="6"/>
      <c r="L257" s="6"/>
      <c r="N257" s="6"/>
      <c r="O257" s="6"/>
      <c r="Q257" s="6"/>
      <c r="R257" s="6"/>
      <c r="T257" s="6"/>
      <c r="U257" s="6"/>
      <c r="W257" s="6"/>
    </row>
    <row r="258" spans="5:23" s="1" customFormat="1" ht="12.75">
      <c r="E258" s="6"/>
      <c r="H258" s="6"/>
      <c r="I258" s="6"/>
      <c r="K258" s="6"/>
      <c r="L258" s="6"/>
      <c r="N258" s="6"/>
      <c r="O258" s="6"/>
      <c r="Q258" s="6"/>
      <c r="R258" s="6"/>
      <c r="T258" s="6"/>
      <c r="U258" s="6"/>
      <c r="W258" s="6"/>
    </row>
    <row r="259" spans="5:23" s="1" customFormat="1" ht="12.75">
      <c r="E259" s="6"/>
      <c r="H259" s="6"/>
      <c r="I259" s="6"/>
      <c r="K259" s="6"/>
      <c r="L259" s="6"/>
      <c r="N259" s="6"/>
      <c r="O259" s="6"/>
      <c r="Q259" s="6"/>
      <c r="R259" s="6"/>
      <c r="T259" s="6"/>
      <c r="U259" s="6"/>
      <c r="W259" s="6"/>
    </row>
    <row r="260" spans="5:23" s="1" customFormat="1" ht="12.75">
      <c r="E260" s="6"/>
      <c r="H260" s="6"/>
      <c r="I260" s="6"/>
      <c r="K260" s="6"/>
      <c r="L260" s="6"/>
      <c r="N260" s="6"/>
      <c r="O260" s="6"/>
      <c r="Q260" s="6"/>
      <c r="R260" s="6"/>
      <c r="T260" s="6"/>
      <c r="U260" s="6"/>
      <c r="W260" s="6"/>
    </row>
    <row r="261" spans="5:23" s="1" customFormat="1" ht="12.75">
      <c r="E261" s="6"/>
      <c r="H261" s="6"/>
      <c r="I261" s="6"/>
      <c r="K261" s="6"/>
      <c r="L261" s="6"/>
      <c r="N261" s="6"/>
      <c r="O261" s="6"/>
      <c r="Q261" s="6"/>
      <c r="R261" s="6"/>
      <c r="T261" s="6"/>
      <c r="U261" s="6"/>
      <c r="W261" s="6"/>
    </row>
    <row r="262" spans="5:23" s="1" customFormat="1" ht="12.75">
      <c r="E262" s="6"/>
      <c r="H262" s="6"/>
      <c r="I262" s="6"/>
      <c r="K262" s="6"/>
      <c r="L262" s="6"/>
      <c r="N262" s="6"/>
      <c r="O262" s="6"/>
      <c r="Q262" s="6"/>
      <c r="R262" s="6"/>
      <c r="T262" s="6"/>
      <c r="U262" s="6"/>
      <c r="W262" s="6"/>
    </row>
    <row r="263" spans="5:23" s="1" customFormat="1" ht="12.75">
      <c r="E263" s="6"/>
      <c r="H263" s="6"/>
      <c r="I263" s="6"/>
      <c r="K263" s="6"/>
      <c r="L263" s="6"/>
      <c r="N263" s="6"/>
      <c r="O263" s="6"/>
      <c r="Q263" s="6"/>
      <c r="R263" s="6"/>
      <c r="T263" s="6"/>
      <c r="U263" s="6"/>
      <c r="W263" s="6"/>
    </row>
    <row r="264" spans="5:23" s="1" customFormat="1" ht="12.75">
      <c r="E264" s="6"/>
      <c r="H264" s="6"/>
      <c r="I264" s="6"/>
      <c r="K264" s="6"/>
      <c r="L264" s="6"/>
      <c r="N264" s="6"/>
      <c r="O264" s="6"/>
      <c r="Q264" s="6"/>
      <c r="R264" s="6"/>
      <c r="T264" s="6"/>
      <c r="U264" s="6"/>
      <c r="W264" s="6"/>
    </row>
    <row r="265" spans="5:23" s="1" customFormat="1" ht="12.75">
      <c r="E265" s="6"/>
      <c r="H265" s="6"/>
      <c r="I265" s="6"/>
      <c r="K265" s="6"/>
      <c r="L265" s="6"/>
      <c r="N265" s="6"/>
      <c r="O265" s="6"/>
      <c r="Q265" s="6"/>
      <c r="R265" s="6"/>
      <c r="T265" s="6"/>
      <c r="U265" s="6"/>
      <c r="W265" s="6"/>
    </row>
    <row r="266" spans="5:23" s="1" customFormat="1" ht="12.75">
      <c r="E266" s="6"/>
      <c r="H266" s="6"/>
      <c r="I266" s="6"/>
      <c r="K266" s="6"/>
      <c r="L266" s="6"/>
      <c r="N266" s="6"/>
      <c r="O266" s="6"/>
      <c r="Q266" s="6"/>
      <c r="R266" s="6"/>
      <c r="T266" s="6"/>
      <c r="U266" s="6"/>
      <c r="W266" s="6"/>
    </row>
    <row r="267" spans="5:23" s="1" customFormat="1" ht="12.75">
      <c r="E267" s="6"/>
      <c r="H267" s="6"/>
      <c r="I267" s="6"/>
      <c r="K267" s="6"/>
      <c r="L267" s="6"/>
      <c r="N267" s="6"/>
      <c r="O267" s="6"/>
      <c r="Q267" s="6"/>
      <c r="R267" s="6"/>
      <c r="T267" s="6"/>
      <c r="U267" s="6"/>
      <c r="W267" s="6"/>
    </row>
    <row r="268" spans="5:23" s="1" customFormat="1" ht="12.75">
      <c r="E268" s="6"/>
      <c r="H268" s="6"/>
      <c r="I268" s="6"/>
      <c r="K268" s="6"/>
      <c r="L268" s="6"/>
      <c r="N268" s="6"/>
      <c r="O268" s="6"/>
      <c r="Q268" s="6"/>
      <c r="R268" s="6"/>
      <c r="T268" s="6"/>
      <c r="U268" s="6"/>
      <c r="W268" s="6"/>
    </row>
    <row r="269" spans="5:23" s="1" customFormat="1" ht="12.75">
      <c r="E269" s="6"/>
      <c r="H269" s="6"/>
      <c r="I269" s="6"/>
      <c r="K269" s="6"/>
      <c r="L269" s="6"/>
      <c r="N269" s="6"/>
      <c r="O269" s="6"/>
      <c r="Q269" s="6"/>
      <c r="R269" s="6"/>
      <c r="T269" s="6"/>
      <c r="U269" s="6"/>
      <c r="W269" s="6"/>
    </row>
    <row r="270" spans="5:23" s="1" customFormat="1" ht="12.75">
      <c r="E270" s="6"/>
      <c r="H270" s="6"/>
      <c r="I270" s="6"/>
      <c r="K270" s="6"/>
      <c r="L270" s="6"/>
      <c r="N270" s="6"/>
      <c r="O270" s="6"/>
      <c r="Q270" s="6"/>
      <c r="R270" s="6"/>
      <c r="T270" s="6"/>
      <c r="U270" s="6"/>
      <c r="W270" s="6"/>
    </row>
    <row r="271" spans="5:23" s="1" customFormat="1" ht="12.75">
      <c r="E271" s="6"/>
      <c r="H271" s="6"/>
      <c r="I271" s="6"/>
      <c r="K271" s="6"/>
      <c r="L271" s="6"/>
      <c r="N271" s="6"/>
      <c r="O271" s="6"/>
      <c r="Q271" s="6"/>
      <c r="R271" s="6"/>
      <c r="T271" s="6"/>
      <c r="U271" s="6"/>
      <c r="W271" s="6"/>
    </row>
    <row r="272" spans="5:23" s="1" customFormat="1" ht="12.75">
      <c r="E272" s="6"/>
      <c r="H272" s="6"/>
      <c r="I272" s="6"/>
      <c r="K272" s="6"/>
      <c r="L272" s="6"/>
      <c r="N272" s="6"/>
      <c r="O272" s="6"/>
      <c r="Q272" s="6"/>
      <c r="R272" s="6"/>
      <c r="T272" s="6"/>
      <c r="U272" s="6"/>
      <c r="W272" s="6"/>
    </row>
    <row r="273" spans="5:23" s="1" customFormat="1" ht="12.75">
      <c r="E273" s="6"/>
      <c r="H273" s="6"/>
      <c r="I273" s="6"/>
      <c r="K273" s="6"/>
      <c r="L273" s="6"/>
      <c r="N273" s="6"/>
      <c r="O273" s="6"/>
      <c r="Q273" s="6"/>
      <c r="R273" s="6"/>
      <c r="T273" s="6"/>
      <c r="U273" s="6"/>
      <c r="W273" s="6"/>
    </row>
    <row r="274" spans="5:23" s="1" customFormat="1" ht="12.75">
      <c r="E274" s="6"/>
      <c r="H274" s="6"/>
      <c r="I274" s="6"/>
      <c r="K274" s="6"/>
      <c r="L274" s="6"/>
      <c r="N274" s="6"/>
      <c r="O274" s="6"/>
      <c r="Q274" s="6"/>
      <c r="R274" s="6"/>
      <c r="T274" s="6"/>
      <c r="U274" s="6"/>
      <c r="W274" s="6"/>
    </row>
    <row r="275" spans="5:23" s="1" customFormat="1" ht="12.75">
      <c r="E275" s="6"/>
      <c r="H275" s="6"/>
      <c r="I275" s="6"/>
      <c r="K275" s="6"/>
      <c r="L275" s="6"/>
      <c r="N275" s="6"/>
      <c r="O275" s="6"/>
      <c r="Q275" s="6"/>
      <c r="R275" s="6"/>
      <c r="T275" s="6"/>
      <c r="U275" s="6"/>
      <c r="W275" s="6"/>
    </row>
    <row r="276" spans="5:23" s="1" customFormat="1" ht="12.75">
      <c r="E276" s="6"/>
      <c r="H276" s="6"/>
      <c r="I276" s="6"/>
      <c r="K276" s="6"/>
      <c r="L276" s="6"/>
      <c r="N276" s="6"/>
      <c r="O276" s="6"/>
      <c r="Q276" s="6"/>
      <c r="R276" s="6"/>
      <c r="T276" s="6"/>
      <c r="U276" s="6"/>
      <c r="W276" s="6"/>
    </row>
    <row r="277" spans="5:23" s="1" customFormat="1" ht="12.75">
      <c r="E277" s="6"/>
      <c r="H277" s="6"/>
      <c r="I277" s="6"/>
      <c r="K277" s="6"/>
      <c r="L277" s="6"/>
      <c r="N277" s="6"/>
      <c r="O277" s="6"/>
      <c r="Q277" s="6"/>
      <c r="R277" s="6"/>
      <c r="T277" s="6"/>
      <c r="U277" s="6"/>
      <c r="W277" s="6"/>
    </row>
    <row r="278" spans="5:23" s="1" customFormat="1" ht="12.75">
      <c r="E278" s="6"/>
      <c r="H278" s="6"/>
      <c r="I278" s="6"/>
      <c r="K278" s="6"/>
      <c r="L278" s="6"/>
      <c r="N278" s="6"/>
      <c r="O278" s="6"/>
      <c r="Q278" s="6"/>
      <c r="R278" s="6"/>
      <c r="T278" s="6"/>
      <c r="U278" s="6"/>
      <c r="W278" s="6"/>
    </row>
    <row r="279" spans="5:23" s="1" customFormat="1" ht="12.75">
      <c r="E279" s="6"/>
      <c r="H279" s="6"/>
      <c r="I279" s="6"/>
      <c r="K279" s="6"/>
      <c r="L279" s="6"/>
      <c r="N279" s="6"/>
      <c r="O279" s="6"/>
      <c r="Q279" s="6"/>
      <c r="R279" s="6"/>
      <c r="T279" s="6"/>
      <c r="U279" s="6"/>
      <c r="W279" s="6"/>
    </row>
    <row r="280" spans="5:23" s="1" customFormat="1" ht="12.75">
      <c r="E280" s="6"/>
      <c r="H280" s="6"/>
      <c r="I280" s="6"/>
      <c r="K280" s="6"/>
      <c r="L280" s="6"/>
      <c r="N280" s="6"/>
      <c r="O280" s="6"/>
      <c r="Q280" s="6"/>
      <c r="R280" s="6"/>
      <c r="T280" s="6"/>
      <c r="U280" s="6"/>
      <c r="W280" s="6"/>
    </row>
    <row r="281" spans="5:23" s="1" customFormat="1" ht="12.75">
      <c r="E281" s="6"/>
      <c r="H281" s="6"/>
      <c r="I281" s="6"/>
      <c r="K281" s="6"/>
      <c r="L281" s="6"/>
      <c r="N281" s="6"/>
      <c r="O281" s="6"/>
      <c r="Q281" s="6"/>
      <c r="R281" s="6"/>
      <c r="T281" s="6"/>
      <c r="U281" s="6"/>
      <c r="W281" s="6"/>
    </row>
    <row r="282" spans="5:23" s="1" customFormat="1" ht="12.75">
      <c r="E282" s="6"/>
      <c r="H282" s="6"/>
      <c r="I282" s="6"/>
      <c r="K282" s="6"/>
      <c r="L282" s="6"/>
      <c r="N282" s="6"/>
      <c r="O282" s="6"/>
      <c r="Q282" s="6"/>
      <c r="R282" s="6"/>
      <c r="T282" s="6"/>
      <c r="U282" s="6"/>
      <c r="W282" s="6"/>
    </row>
    <row r="283" spans="5:23" s="1" customFormat="1" ht="12.75">
      <c r="E283" s="6"/>
      <c r="H283" s="6"/>
      <c r="I283" s="6"/>
      <c r="K283" s="6"/>
      <c r="L283" s="6"/>
      <c r="N283" s="6"/>
      <c r="O283" s="6"/>
      <c r="Q283" s="6"/>
      <c r="R283" s="6"/>
      <c r="T283" s="6"/>
      <c r="U283" s="6"/>
      <c r="W283" s="6"/>
    </row>
    <row r="284" spans="5:23" s="1" customFormat="1" ht="12.75">
      <c r="E284" s="6"/>
      <c r="H284" s="6"/>
      <c r="I284" s="6"/>
      <c r="K284" s="6"/>
      <c r="L284" s="6"/>
      <c r="N284" s="6"/>
      <c r="O284" s="6"/>
      <c r="Q284" s="6"/>
      <c r="R284" s="6"/>
      <c r="T284" s="6"/>
      <c r="U284" s="6"/>
      <c r="W284" s="6"/>
    </row>
    <row r="285" spans="5:23" s="1" customFormat="1" ht="12.75">
      <c r="E285" s="6"/>
      <c r="H285" s="6"/>
      <c r="I285" s="6"/>
      <c r="K285" s="6"/>
      <c r="L285" s="6"/>
      <c r="N285" s="6"/>
      <c r="O285" s="6"/>
      <c r="Q285" s="6"/>
      <c r="R285" s="6"/>
      <c r="T285" s="6"/>
      <c r="U285" s="6"/>
      <c r="W285" s="6"/>
    </row>
    <row r="286" spans="5:23" s="1" customFormat="1" ht="12.75">
      <c r="E286" s="6"/>
      <c r="H286" s="6"/>
      <c r="I286" s="6"/>
      <c r="K286" s="6"/>
      <c r="L286" s="6"/>
      <c r="N286" s="6"/>
      <c r="O286" s="6"/>
      <c r="Q286" s="6"/>
      <c r="R286" s="6"/>
      <c r="T286" s="6"/>
      <c r="U286" s="6"/>
      <c r="W286" s="6"/>
    </row>
    <row r="287" spans="5:23" s="1" customFormat="1" ht="12.75">
      <c r="E287" s="6"/>
      <c r="H287" s="6"/>
      <c r="I287" s="6"/>
      <c r="K287" s="6"/>
      <c r="L287" s="6"/>
      <c r="N287" s="6"/>
      <c r="O287" s="6"/>
      <c r="Q287" s="6"/>
      <c r="R287" s="6"/>
      <c r="T287" s="6"/>
      <c r="U287" s="6"/>
      <c r="W287" s="6"/>
    </row>
    <row r="288" spans="5:23" s="1" customFormat="1" ht="12.75">
      <c r="E288" s="6"/>
      <c r="H288" s="6"/>
      <c r="I288" s="6"/>
      <c r="K288" s="6"/>
      <c r="L288" s="6"/>
      <c r="N288" s="6"/>
      <c r="O288" s="6"/>
      <c r="Q288" s="6"/>
      <c r="R288" s="6"/>
      <c r="T288" s="6"/>
      <c r="U288" s="6"/>
      <c r="W288" s="6"/>
    </row>
    <row r="289" spans="5:23" s="1" customFormat="1" ht="12.75">
      <c r="E289" s="6"/>
      <c r="H289" s="6"/>
      <c r="I289" s="6"/>
      <c r="K289" s="6"/>
      <c r="L289" s="6"/>
      <c r="N289" s="6"/>
      <c r="O289" s="6"/>
      <c r="Q289" s="6"/>
      <c r="R289" s="6"/>
      <c r="T289" s="6"/>
      <c r="U289" s="6"/>
      <c r="W289" s="6"/>
    </row>
    <row r="290" spans="5:23" s="1" customFormat="1" ht="12.75">
      <c r="E290" s="6"/>
      <c r="H290" s="6"/>
      <c r="I290" s="6"/>
      <c r="K290" s="6"/>
      <c r="L290" s="6"/>
      <c r="N290" s="6"/>
      <c r="O290" s="6"/>
      <c r="Q290" s="6"/>
      <c r="R290" s="6"/>
      <c r="T290" s="6"/>
      <c r="U290" s="6"/>
      <c r="W290" s="6"/>
    </row>
    <row r="291" spans="5:23" s="1" customFormat="1" ht="12.75">
      <c r="E291" s="6"/>
      <c r="H291" s="6"/>
      <c r="I291" s="6"/>
      <c r="K291" s="6"/>
      <c r="L291" s="6"/>
      <c r="N291" s="6"/>
      <c r="O291" s="6"/>
      <c r="Q291" s="6"/>
      <c r="R291" s="6"/>
      <c r="T291" s="6"/>
      <c r="U291" s="6"/>
      <c r="W291" s="6"/>
    </row>
    <row r="292" spans="5:23" s="1" customFormat="1" ht="12.75">
      <c r="E292" s="6"/>
      <c r="H292" s="6"/>
      <c r="I292" s="6"/>
      <c r="K292" s="6"/>
      <c r="L292" s="6"/>
      <c r="N292" s="6"/>
      <c r="O292" s="6"/>
      <c r="Q292" s="6"/>
      <c r="R292" s="6"/>
      <c r="T292" s="6"/>
      <c r="U292" s="6"/>
      <c r="W292" s="6"/>
    </row>
    <row r="293" spans="5:23" s="1" customFormat="1" ht="12.75">
      <c r="E293" s="6"/>
      <c r="H293" s="6"/>
      <c r="I293" s="6"/>
      <c r="K293" s="6"/>
      <c r="L293" s="6"/>
      <c r="N293" s="6"/>
      <c r="O293" s="6"/>
      <c r="Q293" s="6"/>
      <c r="R293" s="6"/>
      <c r="T293" s="6"/>
      <c r="U293" s="6"/>
      <c r="W293" s="6"/>
    </row>
    <row r="294" spans="5:23" s="1" customFormat="1" ht="12.75">
      <c r="E294" s="6"/>
      <c r="H294" s="6"/>
      <c r="I294" s="6"/>
      <c r="K294" s="6"/>
      <c r="L294" s="6"/>
      <c r="N294" s="6"/>
      <c r="O294" s="6"/>
      <c r="Q294" s="6"/>
      <c r="R294" s="6"/>
      <c r="T294" s="6"/>
      <c r="U294" s="6"/>
      <c r="W294" s="6"/>
    </row>
    <row r="295" spans="5:23" s="1" customFormat="1" ht="12.75">
      <c r="E295" s="6"/>
      <c r="H295" s="6"/>
      <c r="I295" s="6"/>
      <c r="K295" s="6"/>
      <c r="L295" s="6"/>
      <c r="N295" s="6"/>
      <c r="O295" s="6"/>
      <c r="Q295" s="6"/>
      <c r="R295" s="6"/>
      <c r="T295" s="6"/>
      <c r="U295" s="6"/>
      <c r="W295" s="6"/>
    </row>
    <row r="296" spans="5:23" s="1" customFormat="1" ht="12.75">
      <c r="E296" s="6"/>
      <c r="H296" s="6"/>
      <c r="I296" s="6"/>
      <c r="K296" s="6"/>
      <c r="L296" s="6"/>
      <c r="N296" s="6"/>
      <c r="O296" s="6"/>
      <c r="Q296" s="6"/>
      <c r="R296" s="6"/>
      <c r="T296" s="6"/>
      <c r="U296" s="6"/>
      <c r="W296" s="6"/>
    </row>
    <row r="297" spans="5:23" s="1" customFormat="1" ht="12.75">
      <c r="E297" s="6"/>
      <c r="H297" s="6"/>
      <c r="I297" s="6"/>
      <c r="K297" s="6"/>
      <c r="L297" s="6"/>
      <c r="N297" s="6"/>
      <c r="O297" s="6"/>
      <c r="Q297" s="6"/>
      <c r="R297" s="6"/>
      <c r="T297" s="6"/>
      <c r="U297" s="6"/>
      <c r="W297" s="6"/>
    </row>
    <row r="298" spans="5:23" s="1" customFormat="1" ht="12.75">
      <c r="E298" s="6"/>
      <c r="H298" s="6"/>
      <c r="I298" s="6"/>
      <c r="K298" s="6"/>
      <c r="L298" s="6"/>
      <c r="N298" s="6"/>
      <c r="O298" s="6"/>
      <c r="Q298" s="6"/>
      <c r="R298" s="6"/>
      <c r="T298" s="6"/>
      <c r="U298" s="6"/>
      <c r="W298" s="6"/>
    </row>
    <row r="299" spans="5:23" s="1" customFormat="1" ht="12.75">
      <c r="E299" s="6"/>
      <c r="H299" s="6"/>
      <c r="I299" s="6"/>
      <c r="K299" s="6"/>
      <c r="L299" s="6"/>
      <c r="N299" s="6"/>
      <c r="O299" s="6"/>
      <c r="Q299" s="6"/>
      <c r="R299" s="6"/>
      <c r="T299" s="6"/>
      <c r="U299" s="6"/>
      <c r="W299" s="6"/>
    </row>
    <row r="300" spans="5:23" s="1" customFormat="1" ht="12.75">
      <c r="E300" s="6"/>
      <c r="H300" s="6"/>
      <c r="I300" s="6"/>
      <c r="K300" s="6"/>
      <c r="L300" s="6"/>
      <c r="N300" s="6"/>
      <c r="O300" s="6"/>
      <c r="Q300" s="6"/>
      <c r="R300" s="6"/>
      <c r="T300" s="6"/>
      <c r="U300" s="6"/>
      <c r="W300" s="6"/>
    </row>
    <row r="301" spans="5:23" s="1" customFormat="1" ht="12.75">
      <c r="E301" s="6"/>
      <c r="H301" s="6"/>
      <c r="I301" s="6"/>
      <c r="K301" s="6"/>
      <c r="L301" s="6"/>
      <c r="N301" s="6"/>
      <c r="O301" s="6"/>
      <c r="Q301" s="6"/>
      <c r="R301" s="6"/>
      <c r="T301" s="6"/>
      <c r="U301" s="6"/>
      <c r="W301" s="6"/>
    </row>
    <row r="302" spans="5:23" s="1" customFormat="1" ht="12.75">
      <c r="E302" s="6"/>
      <c r="H302" s="6"/>
      <c r="I302" s="6"/>
      <c r="K302" s="6"/>
      <c r="L302" s="6"/>
      <c r="N302" s="6"/>
      <c r="O302" s="6"/>
      <c r="Q302" s="6"/>
      <c r="R302" s="6"/>
      <c r="T302" s="6"/>
      <c r="U302" s="6"/>
      <c r="W302" s="6"/>
    </row>
    <row r="303" spans="5:23" s="1" customFormat="1" ht="12.75">
      <c r="E303" s="6"/>
      <c r="H303" s="6"/>
      <c r="I303" s="6"/>
      <c r="K303" s="6"/>
      <c r="L303" s="6"/>
      <c r="N303" s="6"/>
      <c r="O303" s="6"/>
      <c r="Q303" s="6"/>
      <c r="R303" s="6"/>
      <c r="T303" s="6"/>
      <c r="U303" s="6"/>
      <c r="W303" s="6"/>
    </row>
    <row r="304" spans="5:23" s="1" customFormat="1" ht="12.75">
      <c r="E304" s="6"/>
      <c r="H304" s="6"/>
      <c r="I304" s="6"/>
      <c r="K304" s="6"/>
      <c r="L304" s="6"/>
      <c r="N304" s="6"/>
      <c r="O304" s="6"/>
      <c r="Q304" s="6"/>
      <c r="R304" s="6"/>
      <c r="T304" s="6"/>
      <c r="U304" s="6"/>
      <c r="W304" s="6"/>
    </row>
    <row r="305" spans="5:23" s="1" customFormat="1" ht="12.75">
      <c r="E305" s="6"/>
      <c r="H305" s="6"/>
      <c r="I305" s="6"/>
      <c r="K305" s="6"/>
      <c r="L305" s="6"/>
      <c r="N305" s="6"/>
      <c r="O305" s="6"/>
      <c r="Q305" s="6"/>
      <c r="R305" s="6"/>
      <c r="T305" s="6"/>
      <c r="U305" s="6"/>
      <c r="W305" s="6"/>
    </row>
  </sheetData>
  <sheetProtection password="C6D0" sheet="1"/>
  <mergeCells count="22">
    <mergeCell ref="Y9:Z9"/>
    <mergeCell ref="I4:N4"/>
    <mergeCell ref="Y5:Z5"/>
    <mergeCell ref="B6:B44"/>
    <mergeCell ref="Y41:Z41"/>
    <mergeCell ref="Y11:Z11"/>
    <mergeCell ref="Y7:Z7"/>
    <mergeCell ref="V26:Y27"/>
    <mergeCell ref="V18:Z20"/>
    <mergeCell ref="P33:P34"/>
    <mergeCell ref="S33:S34"/>
    <mergeCell ref="V16:Z17"/>
    <mergeCell ref="Z24:Z27"/>
    <mergeCell ref="V21:Z23"/>
    <mergeCell ref="V24:Y25"/>
    <mergeCell ref="V28:Y29"/>
    <mergeCell ref="B2:AA2"/>
    <mergeCell ref="O4:T4"/>
    <mergeCell ref="U4:AA4"/>
    <mergeCell ref="C3:AA3"/>
    <mergeCell ref="B3:B5"/>
    <mergeCell ref="C4:H4"/>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17" sqref="D1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8.875" style="0" customWidth="1"/>
    <col min="8" max="8" width="6.50390625" style="0" customWidth="1"/>
    <col min="9" max="9" width="1.625" style="7" customWidth="1"/>
    <col min="10" max="10" width="1.625" style="0" customWidth="1"/>
    <col min="11" max="11" width="14.625" style="0" customWidth="1"/>
    <col min="12" max="12" width="1.625" style="7" customWidth="1"/>
    <col min="13" max="13" width="1.625" style="0" customWidth="1"/>
    <col min="14" max="14" width="14.625" style="0" customWidth="1"/>
    <col min="15" max="15" width="1.625" style="7" customWidth="1"/>
    <col min="16" max="16" width="1.625" style="0" customWidth="1"/>
    <col min="17" max="17" width="14.625" style="0" customWidth="1"/>
    <col min="18" max="18" width="1.625" style="7" customWidth="1"/>
    <col min="19" max="19" width="1.625" style="0" customWidth="1"/>
    <col min="20" max="20" width="14.625" style="0" customWidth="1"/>
    <col min="21" max="21" width="1.625" style="7" customWidth="1"/>
    <col min="22" max="22" width="1.625" style="0" customWidth="1"/>
    <col min="23" max="23" width="14.625" style="0" customWidth="1"/>
    <col min="24" max="24" width="1.625" style="7" customWidth="1"/>
    <col min="25" max="25" width="1.625" style="0" customWidth="1"/>
    <col min="26" max="26" width="14.625" style="0" customWidth="1"/>
    <col min="27" max="27" width="1.75390625" style="7" customWidth="1"/>
    <col min="28" max="28" width="1.4921875" style="0" customWidth="1"/>
  </cols>
  <sheetData>
    <row r="2" spans="2:27" s="1" customFormat="1" ht="27.75" customHeight="1" thickBot="1">
      <c r="B2" s="220" t="str">
        <f>'学習・教育目標(A)'!B2:AA2</f>
        <v>学習・教育目標を達成するために必要な授業科目の流れ（2010年度（偶数年度）学生便覧適応版）</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2:27" s="1" customFormat="1" ht="16.5" customHeight="1">
      <c r="B3" s="306" t="s">
        <v>0</v>
      </c>
      <c r="C3" s="303" t="s">
        <v>7</v>
      </c>
      <c r="D3" s="304"/>
      <c r="E3" s="304"/>
      <c r="F3" s="304"/>
      <c r="G3" s="304"/>
      <c r="H3" s="304"/>
      <c r="I3" s="304"/>
      <c r="J3" s="304"/>
      <c r="K3" s="304"/>
      <c r="L3" s="304"/>
      <c r="M3" s="304"/>
      <c r="N3" s="304"/>
      <c r="O3" s="304"/>
      <c r="P3" s="304"/>
      <c r="Q3" s="304"/>
      <c r="R3" s="304"/>
      <c r="S3" s="304"/>
      <c r="T3" s="304"/>
      <c r="U3" s="304"/>
      <c r="V3" s="304"/>
      <c r="W3" s="304"/>
      <c r="X3" s="304"/>
      <c r="Y3" s="304"/>
      <c r="Z3" s="304"/>
      <c r="AA3" s="305"/>
    </row>
    <row r="4" spans="2:27" s="1" customFormat="1" ht="16.5" customHeight="1">
      <c r="B4" s="307"/>
      <c r="C4" s="299" t="s">
        <v>3</v>
      </c>
      <c r="D4" s="299"/>
      <c r="E4" s="299"/>
      <c r="F4" s="299"/>
      <c r="G4" s="299"/>
      <c r="H4" s="299"/>
      <c r="I4" s="300"/>
      <c r="J4" s="301" t="s">
        <v>4</v>
      </c>
      <c r="K4" s="299"/>
      <c r="L4" s="299"/>
      <c r="M4" s="299"/>
      <c r="N4" s="299"/>
      <c r="O4" s="310"/>
      <c r="P4" s="298" t="s">
        <v>5</v>
      </c>
      <c r="Q4" s="299"/>
      <c r="R4" s="299"/>
      <c r="S4" s="299"/>
      <c r="T4" s="299"/>
      <c r="U4" s="300"/>
      <c r="V4" s="301" t="s">
        <v>6</v>
      </c>
      <c r="W4" s="299"/>
      <c r="X4" s="299"/>
      <c r="Y4" s="299"/>
      <c r="Z4" s="299"/>
      <c r="AA4" s="302"/>
    </row>
    <row r="5" spans="2:27" s="2" customFormat="1" ht="16.5" customHeight="1" thickBot="1">
      <c r="B5" s="308"/>
      <c r="C5" s="8"/>
      <c r="D5" s="9" t="s">
        <v>1</v>
      </c>
      <c r="E5" s="10"/>
      <c r="F5" s="12"/>
      <c r="G5" s="309" t="s">
        <v>2</v>
      </c>
      <c r="H5" s="309"/>
      <c r="I5" s="14"/>
      <c r="J5" s="15"/>
      <c r="K5" s="13" t="s">
        <v>1</v>
      </c>
      <c r="L5" s="16"/>
      <c r="M5" s="9"/>
      <c r="N5" s="9" t="s">
        <v>2</v>
      </c>
      <c r="O5" s="11"/>
      <c r="P5" s="9"/>
      <c r="Q5" s="9" t="s">
        <v>1</v>
      </c>
      <c r="R5" s="10"/>
      <c r="S5" s="12"/>
      <c r="T5" s="13" t="s">
        <v>2</v>
      </c>
      <c r="U5" s="14"/>
      <c r="V5" s="15"/>
      <c r="W5" s="13" t="s">
        <v>1</v>
      </c>
      <c r="X5" s="16"/>
      <c r="Y5" s="9"/>
      <c r="Z5" s="9" t="s">
        <v>2</v>
      </c>
      <c r="AA5" s="17"/>
    </row>
    <row r="6" spans="2:27" s="4" customFormat="1" ht="17.25" customHeight="1" thickTop="1">
      <c r="B6" s="295" t="s">
        <v>26</v>
      </c>
      <c r="C6" s="35"/>
      <c r="D6" s="79"/>
      <c r="E6" s="36"/>
      <c r="F6" s="37"/>
      <c r="G6" s="79"/>
      <c r="H6" s="79"/>
      <c r="I6" s="36"/>
      <c r="J6" s="38"/>
      <c r="K6" s="79"/>
      <c r="L6" s="39"/>
      <c r="M6" s="35"/>
      <c r="N6" s="79"/>
      <c r="O6" s="40"/>
      <c r="P6" s="35"/>
      <c r="Q6" s="79"/>
      <c r="R6" s="36"/>
      <c r="S6" s="37"/>
      <c r="T6" s="79"/>
      <c r="U6" s="36"/>
      <c r="V6" s="38"/>
      <c r="W6" s="79"/>
      <c r="X6" s="39"/>
      <c r="Y6" s="35"/>
      <c r="Z6" s="79"/>
      <c r="AA6" s="101"/>
    </row>
    <row r="7" spans="2:27" s="3" customFormat="1" ht="16.5" customHeight="1">
      <c r="B7" s="296"/>
      <c r="C7" s="41"/>
      <c r="D7" s="87"/>
      <c r="E7" s="42" t="b">
        <v>0</v>
      </c>
      <c r="F7" s="43"/>
      <c r="G7" s="81"/>
      <c r="H7" s="81"/>
      <c r="I7" s="42"/>
      <c r="J7" s="44"/>
      <c r="K7" s="81"/>
      <c r="L7" s="45"/>
      <c r="M7" s="41"/>
      <c r="N7" s="114" t="s">
        <v>28</v>
      </c>
      <c r="O7" s="46" t="b">
        <v>0</v>
      </c>
      <c r="P7" s="41"/>
      <c r="Q7" s="81"/>
      <c r="R7" s="42"/>
      <c r="S7" s="43"/>
      <c r="T7" s="114" t="s">
        <v>29</v>
      </c>
      <c r="U7" s="46"/>
      <c r="V7" s="47"/>
      <c r="W7" s="86"/>
      <c r="X7" s="45"/>
      <c r="Y7" s="47"/>
      <c r="Z7" s="114" t="s">
        <v>30</v>
      </c>
      <c r="AA7" s="102" t="b">
        <v>0</v>
      </c>
    </row>
    <row r="8" spans="2:27" s="3" customFormat="1" ht="10.5" customHeight="1">
      <c r="B8" s="296"/>
      <c r="C8" s="41"/>
      <c r="D8" s="81"/>
      <c r="E8" s="42"/>
      <c r="F8" s="43"/>
      <c r="G8" s="81"/>
      <c r="H8" s="81"/>
      <c r="I8" s="42"/>
      <c r="J8" s="44"/>
      <c r="K8" s="81"/>
      <c r="L8" s="45"/>
      <c r="M8" s="41"/>
      <c r="N8" s="81"/>
      <c r="O8" s="42"/>
      <c r="P8" s="44"/>
      <c r="Q8" s="81"/>
      <c r="R8" s="42"/>
      <c r="S8" s="43"/>
      <c r="T8" s="86"/>
      <c r="U8" s="46"/>
      <c r="V8" s="47"/>
      <c r="W8" s="86"/>
      <c r="X8" s="45"/>
      <c r="Y8" s="47"/>
      <c r="Z8" s="86"/>
      <c r="AA8" s="102"/>
    </row>
    <row r="9" spans="2:27" s="3" customFormat="1" ht="16.5" customHeight="1">
      <c r="B9" s="296"/>
      <c r="C9" s="41"/>
      <c r="D9" s="110" t="s">
        <v>16</v>
      </c>
      <c r="E9" s="49"/>
      <c r="F9" s="43"/>
      <c r="G9" s="81"/>
      <c r="H9" s="81"/>
      <c r="I9" s="42"/>
      <c r="J9" s="44"/>
      <c r="K9" s="81"/>
      <c r="L9" s="45"/>
      <c r="M9" s="41"/>
      <c r="N9" s="86"/>
      <c r="O9" s="103"/>
      <c r="P9" s="44"/>
      <c r="Q9" s="86"/>
      <c r="R9" s="42"/>
      <c r="S9" s="43"/>
      <c r="T9" s="114" t="s">
        <v>35</v>
      </c>
      <c r="U9" s="46" t="b">
        <v>0</v>
      </c>
      <c r="V9" s="47"/>
      <c r="W9" s="86"/>
      <c r="X9" s="45"/>
      <c r="Y9" s="47"/>
      <c r="Z9" s="86"/>
      <c r="AA9" s="102"/>
    </row>
    <row r="10" spans="2:27" s="3" customFormat="1" ht="10.5" customHeight="1">
      <c r="B10" s="296"/>
      <c r="C10" s="41"/>
      <c r="D10" s="95"/>
      <c r="E10" s="52"/>
      <c r="F10" s="43"/>
      <c r="G10" s="81"/>
      <c r="H10" s="81"/>
      <c r="I10" s="42"/>
      <c r="J10" s="44"/>
      <c r="K10" s="81"/>
      <c r="L10" s="45"/>
      <c r="M10" s="41"/>
      <c r="N10" s="86"/>
      <c r="O10" s="103"/>
      <c r="P10" s="44"/>
      <c r="Q10" s="86"/>
      <c r="R10" s="42"/>
      <c r="S10" s="43"/>
      <c r="T10" s="86"/>
      <c r="U10" s="46"/>
      <c r="V10" s="47"/>
      <c r="W10" s="86"/>
      <c r="X10" s="45"/>
      <c r="Y10" s="47"/>
      <c r="Z10" s="86"/>
      <c r="AA10" s="102"/>
    </row>
    <row r="11" spans="2:27" s="3" customFormat="1" ht="16.5" customHeight="1">
      <c r="B11" s="296"/>
      <c r="C11" s="41"/>
      <c r="D11" s="97" t="s">
        <v>17</v>
      </c>
      <c r="E11" s="49"/>
      <c r="F11" s="43"/>
      <c r="G11" s="81"/>
      <c r="H11" s="81"/>
      <c r="I11" s="42"/>
      <c r="J11" s="44"/>
      <c r="K11" s="81"/>
      <c r="L11" s="45"/>
      <c r="M11" s="41"/>
      <c r="N11" s="81"/>
      <c r="O11" s="103"/>
      <c r="P11" s="44"/>
      <c r="Q11" s="109" t="s">
        <v>31</v>
      </c>
      <c r="R11" s="42" t="b">
        <v>0</v>
      </c>
      <c r="S11" s="43"/>
      <c r="T11" s="114" t="s">
        <v>32</v>
      </c>
      <c r="U11" s="46"/>
      <c r="V11" s="47"/>
      <c r="W11" s="86"/>
      <c r="X11" s="45"/>
      <c r="Y11" s="47"/>
      <c r="Z11" s="86"/>
      <c r="AA11" s="102" t="b">
        <v>0</v>
      </c>
    </row>
    <row r="12" spans="2:27" s="3" customFormat="1" ht="10.5" customHeight="1">
      <c r="B12" s="296"/>
      <c r="C12" s="41"/>
      <c r="D12" s="95"/>
      <c r="E12" s="52"/>
      <c r="F12" s="43"/>
      <c r="G12" s="81"/>
      <c r="H12" s="81"/>
      <c r="I12" s="42"/>
      <c r="J12" s="44"/>
      <c r="K12" s="81"/>
      <c r="L12" s="45"/>
      <c r="M12" s="41"/>
      <c r="N12" s="81"/>
      <c r="O12" s="103"/>
      <c r="P12" s="44"/>
      <c r="Q12" s="86"/>
      <c r="R12" s="42"/>
      <c r="S12" s="43"/>
      <c r="T12" s="86"/>
      <c r="U12" s="46"/>
      <c r="V12" s="47"/>
      <c r="W12" s="86"/>
      <c r="X12" s="45"/>
      <c r="Y12" s="47"/>
      <c r="Z12" s="86"/>
      <c r="AA12" s="102"/>
    </row>
    <row r="13" spans="2:27" s="3" customFormat="1" ht="16.5" customHeight="1">
      <c r="B13" s="296"/>
      <c r="C13" s="41"/>
      <c r="D13" s="86"/>
      <c r="E13" s="47"/>
      <c r="F13" s="43"/>
      <c r="G13" s="81"/>
      <c r="H13" s="81"/>
      <c r="I13" s="42"/>
      <c r="J13" s="44"/>
      <c r="K13" s="81"/>
      <c r="L13" s="45"/>
      <c r="M13" s="41"/>
      <c r="N13" s="81"/>
      <c r="O13" s="103"/>
      <c r="P13" s="44"/>
      <c r="Q13" s="114" t="s">
        <v>33</v>
      </c>
      <c r="R13" s="42" t="b">
        <v>0</v>
      </c>
      <c r="S13" s="43"/>
      <c r="T13" s="87"/>
      <c r="U13" s="46" t="b">
        <v>0</v>
      </c>
      <c r="V13" s="47"/>
      <c r="W13" s="86"/>
      <c r="X13" s="45"/>
      <c r="Y13" s="47"/>
      <c r="Z13" s="114" t="s">
        <v>34</v>
      </c>
      <c r="AA13" s="102" t="b">
        <v>0</v>
      </c>
    </row>
    <row r="14" spans="2:29" s="4" customFormat="1" ht="10.5" customHeight="1">
      <c r="B14" s="296"/>
      <c r="C14" s="35"/>
      <c r="D14" s="95"/>
      <c r="E14" s="52"/>
      <c r="F14" s="37"/>
      <c r="G14" s="79"/>
      <c r="H14" s="79"/>
      <c r="I14" s="36"/>
      <c r="J14" s="38"/>
      <c r="K14" s="79"/>
      <c r="L14" s="39"/>
      <c r="M14" s="35"/>
      <c r="N14" s="81"/>
      <c r="O14" s="54"/>
      <c r="P14" s="38"/>
      <c r="Q14" s="86"/>
      <c r="R14" s="42"/>
      <c r="S14" s="43"/>
      <c r="T14" s="86"/>
      <c r="U14" s="46"/>
      <c r="V14" s="47"/>
      <c r="W14" s="86"/>
      <c r="X14" s="45"/>
      <c r="Y14" s="41"/>
      <c r="Z14" s="86"/>
      <c r="AA14" s="101"/>
      <c r="AC14" s="3"/>
    </row>
    <row r="15" spans="2:29" s="4" customFormat="1" ht="16.5" customHeight="1">
      <c r="B15" s="296"/>
      <c r="C15" s="35"/>
      <c r="D15" s="86"/>
      <c r="E15" s="55"/>
      <c r="F15" s="37"/>
      <c r="G15" s="87"/>
      <c r="H15" s="87"/>
      <c r="I15" s="36"/>
      <c r="J15" s="38"/>
      <c r="K15" s="79"/>
      <c r="L15" s="39"/>
      <c r="M15" s="35"/>
      <c r="N15" s="81"/>
      <c r="O15" s="54"/>
      <c r="P15" s="38"/>
      <c r="Q15" s="109" t="s">
        <v>36</v>
      </c>
      <c r="R15" s="36" t="b">
        <v>0</v>
      </c>
      <c r="S15" s="37"/>
      <c r="T15" s="87"/>
      <c r="U15" s="40" t="b">
        <v>0</v>
      </c>
      <c r="V15" s="55"/>
      <c r="W15" s="87"/>
      <c r="X15" s="45"/>
      <c r="Y15" s="41"/>
      <c r="Z15" s="109" t="s">
        <v>37</v>
      </c>
      <c r="AA15" s="101"/>
      <c r="AC15" s="3"/>
    </row>
    <row r="16" spans="2:27" s="4" customFormat="1" ht="10.5" customHeight="1">
      <c r="B16" s="296"/>
      <c r="C16" s="35"/>
      <c r="D16" s="87"/>
      <c r="E16" s="55"/>
      <c r="F16" s="37"/>
      <c r="G16" s="87"/>
      <c r="H16" s="87"/>
      <c r="I16" s="36"/>
      <c r="J16" s="38"/>
      <c r="K16" s="87"/>
      <c r="L16" s="39"/>
      <c r="M16" s="35"/>
      <c r="N16" s="79"/>
      <c r="O16" s="36"/>
      <c r="P16" s="38"/>
      <c r="Q16" s="79"/>
      <c r="R16" s="36"/>
      <c r="S16" s="37"/>
      <c r="T16" s="87"/>
      <c r="U16" s="40"/>
      <c r="V16" s="55"/>
      <c r="W16" s="87"/>
      <c r="X16" s="39"/>
      <c r="Y16" s="35"/>
      <c r="Z16" s="79"/>
      <c r="AA16" s="101"/>
    </row>
    <row r="17" spans="2:27" s="4" customFormat="1" ht="16.5" customHeight="1">
      <c r="B17" s="296"/>
      <c r="C17" s="35"/>
      <c r="D17" s="201" t="s">
        <v>27</v>
      </c>
      <c r="E17" s="55"/>
      <c r="F17" s="37"/>
      <c r="G17" s="87"/>
      <c r="H17" s="87"/>
      <c r="I17" s="36"/>
      <c r="J17" s="38"/>
      <c r="K17" s="87"/>
      <c r="L17" s="39"/>
      <c r="M17" s="35"/>
      <c r="N17" s="79"/>
      <c r="O17" s="36"/>
      <c r="P17" s="38"/>
      <c r="Q17" s="117" t="s">
        <v>38</v>
      </c>
      <c r="R17" s="36"/>
      <c r="S17" s="37"/>
      <c r="T17" s="87"/>
      <c r="U17" s="40"/>
      <c r="V17" s="55"/>
      <c r="W17" s="86"/>
      <c r="X17" s="39" t="b">
        <v>0</v>
      </c>
      <c r="Y17" s="35"/>
      <c r="Z17" s="79"/>
      <c r="AA17" s="101"/>
    </row>
    <row r="18" spans="2:27" s="4" customFormat="1" ht="10.5" customHeight="1">
      <c r="B18" s="296"/>
      <c r="C18" s="35"/>
      <c r="D18" s="87"/>
      <c r="E18" s="55"/>
      <c r="F18" s="37"/>
      <c r="G18" s="87"/>
      <c r="H18" s="87"/>
      <c r="I18" s="36"/>
      <c r="J18" s="38"/>
      <c r="K18" s="79"/>
      <c r="L18" s="39"/>
      <c r="M18" s="35"/>
      <c r="N18" s="79"/>
      <c r="O18" s="40"/>
      <c r="P18" s="35"/>
      <c r="Q18" s="79"/>
      <c r="R18" s="36"/>
      <c r="S18" s="37"/>
      <c r="T18" s="87"/>
      <c r="U18" s="40"/>
      <c r="V18" s="55"/>
      <c r="W18" s="87"/>
      <c r="X18" s="39"/>
      <c r="Y18" s="35"/>
      <c r="Z18" s="79"/>
      <c r="AA18" s="101"/>
    </row>
    <row r="19" spans="2:29" s="4" customFormat="1" ht="16.5" customHeight="1">
      <c r="B19" s="296"/>
      <c r="C19" s="35"/>
      <c r="D19" s="87"/>
      <c r="E19" s="55"/>
      <c r="F19" s="37"/>
      <c r="G19" s="87"/>
      <c r="H19" s="87"/>
      <c r="I19" s="36"/>
      <c r="J19" s="38"/>
      <c r="K19" s="79"/>
      <c r="L19" s="39"/>
      <c r="M19" s="35"/>
      <c r="N19" s="79"/>
      <c r="O19" s="40"/>
      <c r="P19" s="35"/>
      <c r="Q19" s="79"/>
      <c r="R19" s="36"/>
      <c r="S19" s="37"/>
      <c r="T19" s="87"/>
      <c r="U19" s="40"/>
      <c r="V19" s="55"/>
      <c r="W19" s="120" t="s">
        <v>39</v>
      </c>
      <c r="X19" s="39" t="b">
        <v>0</v>
      </c>
      <c r="Y19" s="55"/>
      <c r="Z19" s="87"/>
      <c r="AA19" s="101"/>
      <c r="AC19" s="3"/>
    </row>
    <row r="20" spans="2:27" s="4" customFormat="1" ht="10.5" customHeight="1">
      <c r="B20" s="296"/>
      <c r="C20" s="35"/>
      <c r="D20" s="87"/>
      <c r="E20" s="55"/>
      <c r="F20" s="37"/>
      <c r="G20" s="87"/>
      <c r="H20" s="87"/>
      <c r="I20" s="36"/>
      <c r="J20" s="38"/>
      <c r="K20" s="79"/>
      <c r="L20" s="104"/>
      <c r="M20" s="105"/>
      <c r="N20" s="79"/>
      <c r="O20" s="40"/>
      <c r="P20" s="35"/>
      <c r="Q20" s="79"/>
      <c r="R20" s="36"/>
      <c r="S20" s="37"/>
      <c r="T20" s="79"/>
      <c r="U20" s="40"/>
      <c r="V20" s="35"/>
      <c r="W20" s="87"/>
      <c r="X20" s="39"/>
      <c r="Y20" s="55"/>
      <c r="Z20" s="87"/>
      <c r="AA20" s="101"/>
    </row>
    <row r="21" spans="2:27" s="4" customFormat="1" ht="16.5" customHeight="1">
      <c r="B21" s="296"/>
      <c r="C21" s="35"/>
      <c r="D21" s="87"/>
      <c r="E21" s="55"/>
      <c r="F21" s="37"/>
      <c r="G21" s="87"/>
      <c r="H21" s="87"/>
      <c r="I21" s="36"/>
      <c r="J21" s="38"/>
      <c r="K21" s="87"/>
      <c r="L21" s="54"/>
      <c r="M21" s="37"/>
      <c r="N21" s="81"/>
      <c r="O21" s="54"/>
      <c r="P21" s="38"/>
      <c r="Q21" s="114" t="s">
        <v>40</v>
      </c>
      <c r="R21" s="103" t="b">
        <v>0</v>
      </c>
      <c r="S21" s="43"/>
      <c r="T21" s="114" t="s">
        <v>41</v>
      </c>
      <c r="U21" s="54" t="b">
        <v>0</v>
      </c>
      <c r="V21" s="38"/>
      <c r="X21" s="39"/>
      <c r="Y21" s="55"/>
      <c r="AA21" s="101"/>
    </row>
    <row r="22" spans="2:27" s="4" customFormat="1" ht="10.5" customHeight="1">
      <c r="B22" s="296"/>
      <c r="C22" s="35"/>
      <c r="D22" s="87"/>
      <c r="E22" s="55"/>
      <c r="F22" s="37"/>
      <c r="G22" s="87"/>
      <c r="H22" s="87"/>
      <c r="I22" s="36"/>
      <c r="J22" s="38"/>
      <c r="K22" s="79"/>
      <c r="L22" s="39"/>
      <c r="M22" s="35"/>
      <c r="N22" s="87"/>
      <c r="O22" s="54"/>
      <c r="P22" s="38"/>
      <c r="Q22" s="87"/>
      <c r="R22" s="54"/>
      <c r="S22" s="37"/>
      <c r="T22" s="87"/>
      <c r="U22" s="54"/>
      <c r="V22" s="38"/>
      <c r="W22" s="87"/>
      <c r="X22" s="39"/>
      <c r="Y22" s="55"/>
      <c r="Z22" s="87"/>
      <c r="AA22" s="101"/>
    </row>
    <row r="23" spans="2:27" s="4" customFormat="1" ht="16.5" customHeight="1">
      <c r="B23" s="296"/>
      <c r="C23" s="35"/>
      <c r="D23" s="87"/>
      <c r="E23" s="55"/>
      <c r="F23" s="37"/>
      <c r="G23" s="87"/>
      <c r="H23" s="87"/>
      <c r="I23" s="36"/>
      <c r="J23" s="38"/>
      <c r="K23" s="87"/>
      <c r="L23" s="39"/>
      <c r="M23" s="35"/>
      <c r="N23" s="117" t="s">
        <v>42</v>
      </c>
      <c r="O23" s="40" t="b">
        <v>0</v>
      </c>
      <c r="P23" s="35"/>
      <c r="Q23" s="117" t="s">
        <v>43</v>
      </c>
      <c r="R23" s="36"/>
      <c r="S23" s="37"/>
      <c r="T23" s="87"/>
      <c r="U23" s="36"/>
      <c r="V23" s="38"/>
      <c r="W23" s="87"/>
      <c r="X23" s="39" t="b">
        <v>0</v>
      </c>
      <c r="Y23" s="55"/>
      <c r="Z23" s="87"/>
      <c r="AA23" s="101"/>
    </row>
    <row r="24" spans="2:27" s="4" customFormat="1" ht="10.5" customHeight="1">
      <c r="B24" s="296"/>
      <c r="C24" s="35"/>
      <c r="D24" s="87"/>
      <c r="E24" s="55"/>
      <c r="F24" s="37"/>
      <c r="G24" s="87"/>
      <c r="H24" s="87"/>
      <c r="I24" s="36"/>
      <c r="J24" s="38"/>
      <c r="K24" s="81"/>
      <c r="L24" s="39"/>
      <c r="M24" s="35"/>
      <c r="N24" s="79"/>
      <c r="O24" s="40"/>
      <c r="P24" s="35"/>
      <c r="Q24" s="79"/>
      <c r="R24" s="36"/>
      <c r="S24" s="37"/>
      <c r="T24" s="79"/>
      <c r="U24" s="36"/>
      <c r="V24" s="38"/>
      <c r="W24" s="87"/>
      <c r="X24" s="39"/>
      <c r="Y24" s="35"/>
      <c r="Z24" s="79"/>
      <c r="AA24" s="101"/>
    </row>
    <row r="25" spans="2:27" s="4" customFormat="1" ht="16.5" customHeight="1" thickBot="1">
      <c r="B25" s="296"/>
      <c r="C25" s="35"/>
      <c r="D25" s="87"/>
      <c r="E25" s="55"/>
      <c r="F25" s="65"/>
      <c r="G25" s="87"/>
      <c r="H25" s="87"/>
      <c r="I25" s="36"/>
      <c r="J25" s="38"/>
      <c r="K25" s="86"/>
      <c r="L25" s="39"/>
      <c r="M25" s="35"/>
      <c r="N25" s="87"/>
      <c r="O25" s="40"/>
      <c r="P25" s="35"/>
      <c r="Q25" s="109" t="s">
        <v>44</v>
      </c>
      <c r="R25" s="36" t="b">
        <v>0</v>
      </c>
      <c r="S25" s="37"/>
      <c r="T25" s="109" t="s">
        <v>45</v>
      </c>
      <c r="U25" s="36"/>
      <c r="V25" s="38"/>
      <c r="W25" s="87"/>
      <c r="X25" s="39"/>
      <c r="Y25" s="35"/>
      <c r="Z25" s="87"/>
      <c r="AA25" s="101" t="b">
        <v>0</v>
      </c>
    </row>
    <row r="26" spans="2:27" s="4" customFormat="1" ht="10.5" customHeight="1">
      <c r="B26" s="296"/>
      <c r="C26" s="35"/>
      <c r="D26" s="277" t="s">
        <v>85</v>
      </c>
      <c r="E26" s="278"/>
      <c r="F26" s="278"/>
      <c r="G26" s="278"/>
      <c r="H26" s="279"/>
      <c r="I26" s="36"/>
      <c r="J26" s="38"/>
      <c r="K26" s="81"/>
      <c r="L26" s="39"/>
      <c r="M26" s="35"/>
      <c r="N26" s="79"/>
      <c r="O26" s="40"/>
      <c r="P26" s="35"/>
      <c r="Q26" s="79"/>
      <c r="R26" s="36"/>
      <c r="S26" s="37"/>
      <c r="T26" s="79"/>
      <c r="U26" s="36"/>
      <c r="V26" s="38"/>
      <c r="W26" s="79"/>
      <c r="X26" s="39"/>
      <c r="Y26" s="35"/>
      <c r="Z26" s="79"/>
      <c r="AA26" s="101"/>
    </row>
    <row r="27" spans="2:27" s="4" customFormat="1" ht="16.5" customHeight="1">
      <c r="B27" s="296"/>
      <c r="C27" s="35"/>
      <c r="D27" s="280"/>
      <c r="E27" s="281"/>
      <c r="F27" s="281"/>
      <c r="G27" s="281"/>
      <c r="H27" s="282"/>
      <c r="I27" s="36"/>
      <c r="J27" s="38"/>
      <c r="K27" s="87"/>
      <c r="L27" s="39"/>
      <c r="M27" s="35"/>
      <c r="N27" s="79"/>
      <c r="O27" s="40"/>
      <c r="P27" s="35"/>
      <c r="Q27" s="114" t="s">
        <v>46</v>
      </c>
      <c r="R27" s="36" t="b">
        <v>0</v>
      </c>
      <c r="S27" s="37"/>
      <c r="T27" s="79"/>
      <c r="U27" s="36" t="b">
        <v>0</v>
      </c>
      <c r="V27" s="38"/>
      <c r="W27" s="79"/>
      <c r="X27" s="39"/>
      <c r="Y27" s="35"/>
      <c r="Z27" s="114" t="s">
        <v>47</v>
      </c>
      <c r="AA27" s="101"/>
    </row>
    <row r="28" spans="2:27" s="4" customFormat="1" ht="10.5" customHeight="1">
      <c r="B28" s="296"/>
      <c r="C28" s="35"/>
      <c r="D28" s="289" t="s">
        <v>84</v>
      </c>
      <c r="E28" s="290"/>
      <c r="F28" s="290"/>
      <c r="G28" s="290"/>
      <c r="H28" s="291"/>
      <c r="I28" s="36"/>
      <c r="J28" s="38"/>
      <c r="K28" s="81"/>
      <c r="L28" s="39"/>
      <c r="M28" s="35"/>
      <c r="N28" s="79"/>
      <c r="O28" s="40"/>
      <c r="P28" s="35"/>
      <c r="Q28" s="79"/>
      <c r="R28" s="36"/>
      <c r="S28" s="37"/>
      <c r="T28" s="79"/>
      <c r="U28" s="36"/>
      <c r="V28" s="38"/>
      <c r="W28" s="79"/>
      <c r="X28" s="39"/>
      <c r="Y28" s="35"/>
      <c r="Z28" s="79"/>
      <c r="AA28" s="101"/>
    </row>
    <row r="29" spans="2:27" s="4" customFormat="1" ht="16.5" customHeight="1">
      <c r="B29" s="296"/>
      <c r="C29" s="35"/>
      <c r="D29" s="289"/>
      <c r="E29" s="290"/>
      <c r="F29" s="290"/>
      <c r="G29" s="290"/>
      <c r="H29" s="291"/>
      <c r="I29" s="36"/>
      <c r="J29" s="38"/>
      <c r="K29" s="87"/>
      <c r="L29" s="39"/>
      <c r="M29" s="35"/>
      <c r="N29" s="87"/>
      <c r="O29" s="40"/>
      <c r="P29" s="35"/>
      <c r="Q29" s="87"/>
      <c r="R29" s="54"/>
      <c r="S29" s="37"/>
      <c r="T29" s="87"/>
      <c r="U29" s="36"/>
      <c r="V29" s="38"/>
      <c r="W29" s="79"/>
      <c r="X29" s="39"/>
      <c r="Y29" s="35"/>
      <c r="Z29" s="79"/>
      <c r="AA29" s="101"/>
    </row>
    <row r="30" spans="2:27" s="4" customFormat="1" ht="10.5" customHeight="1" thickBot="1">
      <c r="B30" s="296"/>
      <c r="C30" s="35"/>
      <c r="D30" s="292"/>
      <c r="E30" s="293"/>
      <c r="F30" s="293"/>
      <c r="G30" s="293"/>
      <c r="H30" s="294"/>
      <c r="I30" s="106"/>
      <c r="J30" s="55"/>
      <c r="K30" s="86"/>
      <c r="L30" s="39"/>
      <c r="M30" s="35"/>
      <c r="N30" s="79"/>
      <c r="O30" s="40"/>
      <c r="P30" s="35"/>
      <c r="Q30" s="79"/>
      <c r="R30" s="36"/>
      <c r="S30" s="37"/>
      <c r="T30" s="79"/>
      <c r="U30" s="36"/>
      <c r="V30" s="38"/>
      <c r="W30" s="79"/>
      <c r="X30" s="39"/>
      <c r="Y30" s="35"/>
      <c r="Z30" s="79"/>
      <c r="AA30" s="101"/>
    </row>
    <row r="31" spans="2:27" s="4" customFormat="1" ht="16.5" customHeight="1" thickTop="1">
      <c r="B31" s="296"/>
      <c r="C31" s="35"/>
      <c r="D31" s="243" t="s">
        <v>77</v>
      </c>
      <c r="E31" s="244"/>
      <c r="F31" s="244"/>
      <c r="G31" s="244"/>
      <c r="H31" s="245"/>
      <c r="I31" s="106"/>
      <c r="J31" s="55"/>
      <c r="K31" s="86"/>
      <c r="L31" s="39"/>
      <c r="M31" s="35"/>
      <c r="N31" s="86"/>
      <c r="O31" s="40"/>
      <c r="P31" s="35"/>
      <c r="Q31" s="114" t="s">
        <v>49</v>
      </c>
      <c r="R31" s="36" t="b">
        <v>0</v>
      </c>
      <c r="S31" s="37"/>
      <c r="T31" s="119"/>
      <c r="U31" s="36" t="b">
        <v>0</v>
      </c>
      <c r="V31" s="38"/>
      <c r="W31" s="114" t="s">
        <v>48</v>
      </c>
      <c r="X31" s="39" t="b">
        <v>0</v>
      </c>
      <c r="Y31" s="35"/>
      <c r="Z31" s="79"/>
      <c r="AA31" s="101"/>
    </row>
    <row r="32" spans="2:27" s="4" customFormat="1" ht="10.5" customHeight="1">
      <c r="B32" s="296"/>
      <c r="C32" s="35"/>
      <c r="D32" s="246"/>
      <c r="E32" s="244"/>
      <c r="F32" s="244"/>
      <c r="G32" s="244"/>
      <c r="H32" s="245"/>
      <c r="I32" s="36"/>
      <c r="J32" s="38"/>
      <c r="K32" s="81"/>
      <c r="L32" s="39"/>
      <c r="M32" s="35"/>
      <c r="N32" s="81"/>
      <c r="O32" s="40"/>
      <c r="P32" s="35"/>
      <c r="Q32" s="119"/>
      <c r="R32" s="36"/>
      <c r="S32" s="37"/>
      <c r="T32" s="119"/>
      <c r="U32" s="36"/>
      <c r="V32" s="38"/>
      <c r="W32" s="79"/>
      <c r="X32" s="39"/>
      <c r="Y32" s="35"/>
      <c r="Z32" s="79"/>
      <c r="AA32" s="101"/>
    </row>
    <row r="33" spans="2:27" s="4" customFormat="1" ht="16.5" customHeight="1">
      <c r="B33" s="296"/>
      <c r="C33" s="35"/>
      <c r="D33" s="246"/>
      <c r="E33" s="244"/>
      <c r="F33" s="244"/>
      <c r="G33" s="244"/>
      <c r="H33" s="245"/>
      <c r="I33" s="36"/>
      <c r="J33" s="38"/>
      <c r="K33" s="86"/>
      <c r="L33" s="39"/>
      <c r="M33" s="35"/>
      <c r="N33" s="81"/>
      <c r="O33" s="40"/>
      <c r="P33" s="35"/>
      <c r="Q33" s="114" t="s">
        <v>50</v>
      </c>
      <c r="R33" s="36" t="b">
        <v>0</v>
      </c>
      <c r="S33" s="37"/>
      <c r="T33" s="119"/>
      <c r="U33" s="36" t="b">
        <v>0</v>
      </c>
      <c r="V33" s="38"/>
      <c r="W33" s="79"/>
      <c r="X33" s="39"/>
      <c r="Y33" s="35"/>
      <c r="Z33" s="114" t="s">
        <v>51</v>
      </c>
      <c r="AA33" s="101"/>
    </row>
    <row r="34" spans="2:27" s="4" customFormat="1" ht="10.5" customHeight="1">
      <c r="B34" s="296"/>
      <c r="C34" s="35"/>
      <c r="D34" s="247" t="str">
        <f>IF(AND(D42&gt;=4,D43&gt;=4,D44&gt;=4,(SUM(D42:D44)+COUNTIF(E7,TRUE)*2)&gt;=12),"目標を達成しています","総単位数が不足しています")</f>
        <v>総単位数が不足しています</v>
      </c>
      <c r="E34" s="248"/>
      <c r="F34" s="248"/>
      <c r="G34" s="248"/>
      <c r="H34" s="274">
        <f>IF((E44/12)&gt;=1,1,(E44/12))</f>
        <v>0</v>
      </c>
      <c r="I34" s="36"/>
      <c r="J34" s="38"/>
      <c r="K34" s="81"/>
      <c r="L34" s="39"/>
      <c r="M34" s="35"/>
      <c r="N34" s="86"/>
      <c r="O34" s="40"/>
      <c r="P34" s="35"/>
      <c r="Q34" s="79"/>
      <c r="R34" s="36"/>
      <c r="S34" s="37"/>
      <c r="T34" s="79"/>
      <c r="U34" s="36"/>
      <c r="V34" s="38"/>
      <c r="W34" s="79"/>
      <c r="X34" s="39"/>
      <c r="Y34" s="35"/>
      <c r="Z34" s="79"/>
      <c r="AA34" s="101"/>
    </row>
    <row r="35" spans="2:27" s="4" customFormat="1" ht="16.5" customHeight="1">
      <c r="B35" s="296"/>
      <c r="C35" s="35"/>
      <c r="D35" s="249"/>
      <c r="E35" s="250"/>
      <c r="F35" s="250"/>
      <c r="G35" s="250"/>
      <c r="H35" s="275"/>
      <c r="I35" s="36"/>
      <c r="J35" s="38"/>
      <c r="K35" s="81"/>
      <c r="L35" s="39"/>
      <c r="M35" s="35"/>
      <c r="N35" s="79"/>
      <c r="O35" s="46" t="b">
        <v>0</v>
      </c>
      <c r="P35" s="41"/>
      <c r="Q35" s="114" t="s">
        <v>53</v>
      </c>
      <c r="R35" s="42" t="b">
        <v>0</v>
      </c>
      <c r="S35" s="43"/>
      <c r="T35" s="114" t="s">
        <v>54</v>
      </c>
      <c r="U35" s="36"/>
      <c r="V35" s="38"/>
      <c r="W35" s="79"/>
      <c r="X35" s="39"/>
      <c r="Y35" s="35"/>
      <c r="Z35" s="79"/>
      <c r="AA35" s="101" t="b">
        <v>0</v>
      </c>
    </row>
    <row r="36" spans="2:27" s="4" customFormat="1" ht="10.5" customHeight="1">
      <c r="B36" s="296"/>
      <c r="C36" s="35"/>
      <c r="D36" s="283" t="str">
        <f>IF(D42&lt;4,"電磁ｴﾈﾙｷﾞｰ工学分野が不足しています","")</f>
        <v>電磁ｴﾈﾙｷﾞｰ工学分野が不足しています</v>
      </c>
      <c r="E36" s="284"/>
      <c r="F36" s="284"/>
      <c r="G36" s="285"/>
      <c r="H36" s="275"/>
      <c r="I36" s="36"/>
      <c r="J36" s="38"/>
      <c r="K36" s="86"/>
      <c r="L36" s="39"/>
      <c r="M36" s="35"/>
      <c r="N36" s="81"/>
      <c r="O36" s="46"/>
      <c r="P36" s="41"/>
      <c r="Q36" s="81"/>
      <c r="R36" s="42"/>
      <c r="S36" s="43"/>
      <c r="T36" s="81"/>
      <c r="U36" s="36"/>
      <c r="V36" s="38"/>
      <c r="W36" s="79"/>
      <c r="X36" s="39"/>
      <c r="Y36" s="35"/>
      <c r="Z36" s="79"/>
      <c r="AA36" s="101"/>
    </row>
    <row r="37" spans="2:27" s="4" customFormat="1" ht="16.5" customHeight="1">
      <c r="B37" s="296"/>
      <c r="C37" s="35"/>
      <c r="D37" s="286"/>
      <c r="E37" s="287"/>
      <c r="F37" s="287"/>
      <c r="G37" s="288"/>
      <c r="H37" s="275"/>
      <c r="I37" s="36"/>
      <c r="J37" s="38"/>
      <c r="K37" s="115"/>
      <c r="L37" s="39"/>
      <c r="M37" s="35"/>
      <c r="N37" s="79"/>
      <c r="O37" s="46"/>
      <c r="P37" s="41"/>
      <c r="Q37" s="114" t="s">
        <v>57</v>
      </c>
      <c r="R37" s="42" t="b">
        <v>0</v>
      </c>
      <c r="S37" s="43"/>
      <c r="T37" s="114" t="s">
        <v>58</v>
      </c>
      <c r="U37" s="36" t="b">
        <v>0</v>
      </c>
      <c r="V37" s="38"/>
      <c r="W37" s="114" t="s">
        <v>55</v>
      </c>
      <c r="X37" s="39" t="b">
        <v>0</v>
      </c>
      <c r="Y37" s="35"/>
      <c r="Z37" s="114" t="s">
        <v>56</v>
      </c>
      <c r="AA37" s="101" t="b">
        <v>0</v>
      </c>
    </row>
    <row r="38" spans="2:27" s="4" customFormat="1" ht="10.5" customHeight="1">
      <c r="B38" s="296"/>
      <c r="C38" s="35"/>
      <c r="D38" s="283" t="str">
        <f>IF(D43&lt;4,"電子物性工学分野が不足しています","")</f>
        <v>電子物性工学分野が不足しています</v>
      </c>
      <c r="E38" s="284"/>
      <c r="F38" s="284"/>
      <c r="G38" s="285"/>
      <c r="H38" s="275"/>
      <c r="I38" s="36"/>
      <c r="J38" s="38"/>
      <c r="K38" s="81"/>
      <c r="L38" s="39"/>
      <c r="M38" s="35"/>
      <c r="N38" s="79"/>
      <c r="O38" s="40"/>
      <c r="P38" s="35"/>
      <c r="Q38" s="79"/>
      <c r="R38" s="36"/>
      <c r="S38" s="37"/>
      <c r="T38" s="79"/>
      <c r="U38" s="36"/>
      <c r="V38" s="38"/>
      <c r="W38" s="79"/>
      <c r="X38" s="39"/>
      <c r="Y38" s="35"/>
      <c r="Z38" s="79"/>
      <c r="AA38" s="101"/>
    </row>
    <row r="39" spans="2:27" s="4" customFormat="1" ht="16.5" customHeight="1">
      <c r="B39" s="296"/>
      <c r="C39" s="35"/>
      <c r="D39" s="286"/>
      <c r="E39" s="287"/>
      <c r="F39" s="287"/>
      <c r="G39" s="288"/>
      <c r="H39" s="275"/>
      <c r="I39" s="36"/>
      <c r="J39" s="38"/>
      <c r="K39" s="79"/>
      <c r="L39" s="39"/>
      <c r="M39" s="35"/>
      <c r="N39" s="79"/>
      <c r="O39" s="40"/>
      <c r="P39" s="35"/>
      <c r="Q39" s="198" t="s">
        <v>59</v>
      </c>
      <c r="R39" s="36"/>
      <c r="S39" s="37"/>
      <c r="T39" s="79"/>
      <c r="U39" s="36"/>
      <c r="V39" s="38"/>
      <c r="W39" s="79"/>
      <c r="X39" s="39"/>
      <c r="Y39" s="35"/>
      <c r="Z39" s="79"/>
      <c r="AA39" s="101"/>
    </row>
    <row r="40" spans="2:27" s="4" customFormat="1" ht="10.5" customHeight="1">
      <c r="B40" s="296"/>
      <c r="C40" s="35"/>
      <c r="D40" s="311" t="str">
        <f>IF(D44&lt;4,"電磁ｼｽﾃﾑ工学分野が不足しています","")</f>
        <v>電磁ｼｽﾃﾑ工学分野が不足しています</v>
      </c>
      <c r="E40" s="312"/>
      <c r="F40" s="312"/>
      <c r="G40" s="312"/>
      <c r="H40" s="275"/>
      <c r="I40" s="36"/>
      <c r="J40" s="38"/>
      <c r="K40" s="79"/>
      <c r="L40" s="39"/>
      <c r="M40" s="35"/>
      <c r="N40" s="79"/>
      <c r="O40" s="40"/>
      <c r="P40" s="35"/>
      <c r="Q40" s="79"/>
      <c r="R40" s="36"/>
      <c r="S40" s="37"/>
      <c r="T40" s="79"/>
      <c r="U40" s="36"/>
      <c r="V40" s="38"/>
      <c r="W40" s="79"/>
      <c r="X40" s="39"/>
      <c r="Y40" s="35"/>
      <c r="Z40" s="79"/>
      <c r="AA40" s="101"/>
    </row>
    <row r="41" spans="2:27" s="4" customFormat="1" ht="16.5" customHeight="1" thickBot="1">
      <c r="B41" s="296"/>
      <c r="C41" s="35"/>
      <c r="D41" s="313"/>
      <c r="E41" s="314"/>
      <c r="F41" s="314"/>
      <c r="G41" s="314"/>
      <c r="H41" s="276"/>
      <c r="I41" s="36"/>
      <c r="J41" s="38"/>
      <c r="K41" s="79"/>
      <c r="L41" s="39"/>
      <c r="M41" s="35"/>
      <c r="N41" s="118" t="s">
        <v>52</v>
      </c>
      <c r="O41" s="40"/>
      <c r="P41" s="35"/>
      <c r="Q41" s="79"/>
      <c r="R41" s="36"/>
      <c r="S41" s="37"/>
      <c r="T41" s="79"/>
      <c r="U41" s="36"/>
      <c r="V41" s="38"/>
      <c r="W41" s="117" t="s">
        <v>60</v>
      </c>
      <c r="X41" s="39"/>
      <c r="Y41" s="35"/>
      <c r="Z41" s="79"/>
      <c r="AA41" s="101"/>
    </row>
    <row r="42" spans="2:27" s="4" customFormat="1" ht="10.5" customHeight="1">
      <c r="B42" s="296"/>
      <c r="C42" s="35"/>
      <c r="D42" s="111">
        <f>COUNTIF(N7:AA17,TRUE)*2+COUNTIF(X19,TRUE)*1</f>
        <v>0</v>
      </c>
      <c r="E42" s="55"/>
      <c r="F42" s="107"/>
      <c r="G42" s="69">
        <f>IF(D42&gt;=4,1,D42/4)</f>
        <v>0</v>
      </c>
      <c r="H42" s="113">
        <f>IF(E44/22&gt;=1,1,E44/22)</f>
        <v>0</v>
      </c>
      <c r="I42" s="36"/>
      <c r="J42" s="38"/>
      <c r="K42" s="79"/>
      <c r="L42" s="39"/>
      <c r="M42" s="55"/>
      <c r="N42" s="87"/>
      <c r="O42" s="40"/>
      <c r="P42" s="55"/>
      <c r="Q42" s="87"/>
      <c r="R42" s="39"/>
      <c r="S42" s="55"/>
      <c r="T42" s="87"/>
      <c r="U42" s="40"/>
      <c r="V42" s="55"/>
      <c r="W42" s="87"/>
      <c r="X42" s="39"/>
      <c r="Y42" s="55"/>
      <c r="Z42" s="87"/>
      <c r="AA42" s="101"/>
    </row>
    <row r="43" spans="2:27" s="4" customFormat="1" ht="16.5" customHeight="1">
      <c r="B43" s="296"/>
      <c r="C43" s="35"/>
      <c r="D43" s="111">
        <f>COUNTIF(M21:AA29,TRUE)*2</f>
        <v>0</v>
      </c>
      <c r="E43" s="55"/>
      <c r="F43" s="37"/>
      <c r="G43" s="69">
        <f>IF(D43&gt;=4,1,D43/4)</f>
        <v>0</v>
      </c>
      <c r="H43" s="87"/>
      <c r="I43" s="36"/>
      <c r="J43" s="38"/>
      <c r="K43" s="87"/>
      <c r="L43" s="39" t="b">
        <v>1</v>
      </c>
      <c r="M43" s="55"/>
      <c r="N43" s="87"/>
      <c r="O43" s="40"/>
      <c r="P43" s="55"/>
      <c r="Q43" s="87"/>
      <c r="R43" s="39"/>
      <c r="S43" s="55"/>
      <c r="T43" s="87"/>
      <c r="U43" s="40"/>
      <c r="V43" s="55"/>
      <c r="W43" s="87"/>
      <c r="X43" s="39"/>
      <c r="Y43" s="55"/>
      <c r="Z43" s="87"/>
      <c r="AA43" s="101"/>
    </row>
    <row r="44" spans="2:27" s="4" customFormat="1" ht="16.5" customHeight="1" thickBot="1">
      <c r="B44" s="297"/>
      <c r="C44" s="63"/>
      <c r="D44" s="112">
        <f>COUNTIF(M31:AA41,TRUE)*2</f>
        <v>0</v>
      </c>
      <c r="E44" s="73">
        <f>SUM(D42:D44)</f>
        <v>0</v>
      </c>
      <c r="F44" s="65"/>
      <c r="G44" s="73">
        <f>IF(D44&gt;=4,1,D44/4)</f>
        <v>0</v>
      </c>
      <c r="H44" s="174">
        <f>IF((E44+COUNTIF(E7,TRUE)*2)/22&gt;=1,1,(E44+COUNTIF(E7,TRUE)*2)/22)</f>
        <v>0</v>
      </c>
      <c r="I44" s="64"/>
      <c r="J44" s="66"/>
      <c r="K44" s="83"/>
      <c r="L44" s="67"/>
      <c r="M44" s="63"/>
      <c r="N44" s="83"/>
      <c r="O44" s="68"/>
      <c r="P44" s="63"/>
      <c r="Q44" s="83"/>
      <c r="R44" s="64"/>
      <c r="S44" s="65"/>
      <c r="T44" s="83"/>
      <c r="U44" s="64"/>
      <c r="V44" s="209">
        <f>SUM(D42:D44)</f>
        <v>0</v>
      </c>
      <c r="W44" s="83"/>
      <c r="X44" s="67"/>
      <c r="Y44" s="63"/>
      <c r="Z44" s="83"/>
      <c r="AA44" s="108"/>
    </row>
    <row r="45" spans="5:27" s="4" customFormat="1" ht="12.75" customHeight="1">
      <c r="E45" s="5"/>
      <c r="I45" s="5"/>
      <c r="L45" s="5"/>
      <c r="O45" s="5"/>
      <c r="R45" s="5"/>
      <c r="U45" s="5"/>
      <c r="X45" s="5"/>
      <c r="AA45" s="5"/>
    </row>
    <row r="46" spans="5:27" s="4" customFormat="1" ht="16.5" customHeight="1">
      <c r="E46" s="5"/>
      <c r="G46" s="210">
        <f>SUM(D42:D44)</f>
        <v>0</v>
      </c>
      <c r="I46" s="5"/>
      <c r="L46" s="5"/>
      <c r="O46" s="5"/>
      <c r="R46" s="5"/>
      <c r="U46" s="5"/>
      <c r="X46" s="5"/>
      <c r="AA46" s="5"/>
    </row>
    <row r="47" spans="9:27" s="4" customFormat="1" ht="16.5" customHeight="1">
      <c r="I47" s="5"/>
      <c r="L47" s="5"/>
      <c r="O47" s="5"/>
      <c r="R47" s="5"/>
      <c r="U47" s="5"/>
      <c r="X47" s="5"/>
      <c r="AA47" s="5"/>
    </row>
    <row r="48" spans="9:27" s="4" customFormat="1" ht="16.5" customHeight="1">
      <c r="I48" s="5"/>
      <c r="L48" s="5"/>
      <c r="O48" s="5"/>
      <c r="R48" s="5"/>
      <c r="U48" s="5"/>
      <c r="X48" s="5"/>
      <c r="AA48" s="5"/>
    </row>
    <row r="49" spans="9:27" s="4" customFormat="1" ht="16.5" customHeight="1">
      <c r="I49" s="5"/>
      <c r="L49" s="5"/>
      <c r="O49" s="5"/>
      <c r="R49" s="5"/>
      <c r="U49" s="5"/>
      <c r="X49" s="5"/>
      <c r="AA49" s="5"/>
    </row>
    <row r="50" spans="9:27" s="4" customFormat="1" ht="16.5" customHeight="1">
      <c r="I50" s="5"/>
      <c r="L50" s="5"/>
      <c r="O50" s="5"/>
      <c r="R50" s="5"/>
      <c r="U50" s="5"/>
      <c r="X50" s="5"/>
      <c r="AA50" s="5"/>
    </row>
    <row r="51" spans="9:27" s="4" customFormat="1" ht="16.5" customHeight="1">
      <c r="I51" s="5"/>
      <c r="L51" s="5"/>
      <c r="O51" s="5"/>
      <c r="R51" s="5"/>
      <c r="U51" s="5"/>
      <c r="X51" s="5"/>
      <c r="AA51" s="5"/>
    </row>
    <row r="52" spans="9:27" s="4" customFormat="1" ht="16.5" customHeight="1">
      <c r="I52" s="5"/>
      <c r="L52" s="5"/>
      <c r="O52" s="5"/>
      <c r="R52" s="5"/>
      <c r="U52" s="5"/>
      <c r="X52" s="5"/>
      <c r="AA52" s="5"/>
    </row>
    <row r="53" spans="9:27" s="4" customFormat="1" ht="16.5" customHeight="1">
      <c r="I53" s="5"/>
      <c r="L53" s="5"/>
      <c r="O53" s="5"/>
      <c r="R53" s="5"/>
      <c r="U53" s="5"/>
      <c r="X53" s="5"/>
      <c r="AA53" s="5"/>
    </row>
    <row r="54" spans="9:27" s="4" customFormat="1" ht="16.5" customHeight="1">
      <c r="I54" s="5"/>
      <c r="L54" s="5"/>
      <c r="O54" s="5"/>
      <c r="R54" s="5"/>
      <c r="U54" s="5"/>
      <c r="X54" s="5"/>
      <c r="AA54" s="5"/>
    </row>
    <row r="55" spans="9:27" s="4" customFormat="1" ht="16.5" customHeight="1">
      <c r="I55" s="5"/>
      <c r="L55" s="5"/>
      <c r="O55" s="5"/>
      <c r="R55" s="5"/>
      <c r="U55" s="5"/>
      <c r="X55" s="5"/>
      <c r="AA55" s="5"/>
    </row>
    <row r="56" spans="9:27" s="4" customFormat="1" ht="16.5" customHeight="1">
      <c r="I56" s="5"/>
      <c r="L56" s="5"/>
      <c r="O56" s="5"/>
      <c r="R56" s="5"/>
      <c r="U56" s="5"/>
      <c r="X56" s="5"/>
      <c r="AA56" s="5"/>
    </row>
    <row r="57" spans="9:27" s="4" customFormat="1" ht="16.5" customHeight="1">
      <c r="I57" s="5"/>
      <c r="L57" s="5"/>
      <c r="O57" s="5"/>
      <c r="R57" s="5"/>
      <c r="U57" s="5"/>
      <c r="X57" s="5"/>
      <c r="AA57" s="5"/>
    </row>
    <row r="58" spans="5:27" s="4" customFormat="1" ht="16.5" customHeight="1">
      <c r="E58" s="5"/>
      <c r="I58" s="5"/>
      <c r="L58" s="5"/>
      <c r="O58" s="5"/>
      <c r="R58" s="5"/>
      <c r="U58" s="5"/>
      <c r="X58" s="5"/>
      <c r="AA58" s="5"/>
    </row>
    <row r="59" spans="5:27" s="4" customFormat="1" ht="16.5" customHeight="1">
      <c r="E59" s="5"/>
      <c r="I59" s="5"/>
      <c r="L59" s="5"/>
      <c r="O59" s="5"/>
      <c r="R59" s="5"/>
      <c r="U59" s="5"/>
      <c r="X59" s="5"/>
      <c r="AA59" s="5"/>
    </row>
    <row r="60" spans="5:27" s="4" customFormat="1" ht="16.5" customHeight="1">
      <c r="E60" s="5"/>
      <c r="I60" s="5"/>
      <c r="L60" s="5"/>
      <c r="O60" s="5"/>
      <c r="R60" s="5"/>
      <c r="U60" s="5"/>
      <c r="X60" s="5"/>
      <c r="AA60" s="5"/>
    </row>
    <row r="61" spans="5:27" s="4" customFormat="1" ht="16.5" customHeight="1">
      <c r="E61" s="5"/>
      <c r="I61" s="5"/>
      <c r="L61" s="5"/>
      <c r="O61" s="5"/>
      <c r="R61" s="5"/>
      <c r="U61" s="5"/>
      <c r="X61" s="5"/>
      <c r="AA61" s="5"/>
    </row>
    <row r="62" spans="5:27" s="4" customFormat="1" ht="16.5" customHeight="1">
      <c r="E62" s="5"/>
      <c r="I62" s="5"/>
      <c r="L62" s="5"/>
      <c r="O62" s="5"/>
      <c r="R62" s="5"/>
      <c r="U62" s="5"/>
      <c r="X62" s="5"/>
      <c r="AA62" s="5"/>
    </row>
    <row r="63" spans="5:27" s="4" customFormat="1" ht="16.5" customHeight="1">
      <c r="E63" s="5"/>
      <c r="I63" s="5"/>
      <c r="L63" s="5"/>
      <c r="O63" s="5"/>
      <c r="R63" s="5"/>
      <c r="U63" s="5"/>
      <c r="X63" s="5"/>
      <c r="AA63" s="5"/>
    </row>
    <row r="64" spans="5:27" s="4" customFormat="1" ht="16.5" customHeight="1">
      <c r="E64" s="5"/>
      <c r="I64" s="5"/>
      <c r="L64" s="5"/>
      <c r="O64" s="5"/>
      <c r="R64" s="5"/>
      <c r="U64" s="5"/>
      <c r="X64" s="5"/>
      <c r="AA64" s="5"/>
    </row>
    <row r="65" spans="5:27" s="4" customFormat="1" ht="16.5" customHeight="1">
      <c r="E65" s="5"/>
      <c r="I65" s="5"/>
      <c r="L65" s="5"/>
      <c r="O65" s="5"/>
      <c r="R65" s="5"/>
      <c r="U65" s="5"/>
      <c r="X65" s="5"/>
      <c r="AA65" s="5"/>
    </row>
    <row r="66" spans="5:27" s="4" customFormat="1" ht="16.5" customHeight="1">
      <c r="E66" s="5"/>
      <c r="I66" s="5"/>
      <c r="L66" s="5"/>
      <c r="O66" s="5"/>
      <c r="R66" s="5"/>
      <c r="U66" s="5"/>
      <c r="X66" s="5"/>
      <c r="AA66" s="5"/>
    </row>
    <row r="67" spans="5:27" s="4" customFormat="1" ht="16.5" customHeight="1">
      <c r="E67" s="5"/>
      <c r="I67" s="5"/>
      <c r="L67" s="5"/>
      <c r="O67" s="5"/>
      <c r="R67" s="5"/>
      <c r="U67" s="5"/>
      <c r="X67" s="5"/>
      <c r="AA67" s="5"/>
    </row>
    <row r="68" spans="5:27" s="4" customFormat="1" ht="16.5" customHeight="1">
      <c r="E68" s="5"/>
      <c r="I68" s="5"/>
      <c r="L68" s="5"/>
      <c r="O68" s="5"/>
      <c r="R68" s="5"/>
      <c r="U68" s="5"/>
      <c r="X68" s="5"/>
      <c r="AA68" s="5"/>
    </row>
    <row r="69" spans="5:27" s="4" customFormat="1" ht="16.5" customHeight="1">
      <c r="E69" s="5"/>
      <c r="I69" s="5"/>
      <c r="L69" s="5"/>
      <c r="O69" s="5"/>
      <c r="R69" s="5"/>
      <c r="U69" s="5"/>
      <c r="X69" s="5"/>
      <c r="AA69" s="5"/>
    </row>
    <row r="70" spans="5:27" s="4" customFormat="1" ht="16.5" customHeight="1">
      <c r="E70" s="5"/>
      <c r="I70" s="5"/>
      <c r="L70" s="5"/>
      <c r="O70" s="5"/>
      <c r="R70" s="5"/>
      <c r="U70" s="5"/>
      <c r="X70" s="5"/>
      <c r="AA70" s="5"/>
    </row>
    <row r="71" spans="5:27" s="4" customFormat="1" ht="16.5" customHeight="1">
      <c r="E71" s="5"/>
      <c r="I71" s="5"/>
      <c r="L71" s="5"/>
      <c r="O71" s="5"/>
      <c r="R71" s="5"/>
      <c r="U71" s="5"/>
      <c r="X71" s="5"/>
      <c r="AA71" s="5"/>
    </row>
    <row r="72" spans="5:27" s="4" customFormat="1" ht="16.5" customHeight="1">
      <c r="E72" s="5"/>
      <c r="I72" s="5"/>
      <c r="L72" s="5"/>
      <c r="O72" s="5"/>
      <c r="R72" s="5"/>
      <c r="U72" s="5"/>
      <c r="X72" s="5"/>
      <c r="AA72" s="5"/>
    </row>
    <row r="73" spans="5:27" s="4" customFormat="1" ht="16.5" customHeight="1">
      <c r="E73" s="5"/>
      <c r="I73" s="5"/>
      <c r="L73" s="5"/>
      <c r="O73" s="5"/>
      <c r="R73" s="5"/>
      <c r="U73" s="5"/>
      <c r="X73" s="5"/>
      <c r="AA73" s="5"/>
    </row>
    <row r="74" spans="5:27" s="4" customFormat="1" ht="16.5" customHeight="1">
      <c r="E74" s="5"/>
      <c r="I74" s="5"/>
      <c r="L74" s="5"/>
      <c r="O74" s="5"/>
      <c r="R74" s="5"/>
      <c r="U74" s="5"/>
      <c r="X74" s="5"/>
      <c r="AA74" s="5"/>
    </row>
    <row r="75" spans="5:27" s="4" customFormat="1" ht="16.5" customHeight="1">
      <c r="E75" s="5"/>
      <c r="I75" s="5"/>
      <c r="L75" s="5"/>
      <c r="O75" s="5"/>
      <c r="R75" s="5"/>
      <c r="U75" s="5"/>
      <c r="X75" s="5"/>
      <c r="AA75" s="5"/>
    </row>
    <row r="76" spans="5:27" s="4" customFormat="1" ht="16.5" customHeight="1">
      <c r="E76" s="5"/>
      <c r="I76" s="5"/>
      <c r="L76" s="5"/>
      <c r="O76" s="5"/>
      <c r="R76" s="5"/>
      <c r="U76" s="5"/>
      <c r="X76" s="5"/>
      <c r="AA76" s="5"/>
    </row>
    <row r="77" spans="5:27" s="4" customFormat="1" ht="16.5" customHeight="1">
      <c r="E77" s="5"/>
      <c r="I77" s="5"/>
      <c r="L77" s="5"/>
      <c r="O77" s="5"/>
      <c r="R77" s="5"/>
      <c r="U77" s="5"/>
      <c r="X77" s="5"/>
      <c r="AA77" s="5"/>
    </row>
    <row r="78" spans="5:27" s="4" customFormat="1" ht="16.5" customHeight="1">
      <c r="E78" s="5"/>
      <c r="I78" s="5"/>
      <c r="L78" s="5"/>
      <c r="O78" s="5"/>
      <c r="R78" s="5"/>
      <c r="U78" s="5"/>
      <c r="X78" s="5"/>
      <c r="AA78" s="5"/>
    </row>
    <row r="79" spans="5:27" s="4" customFormat="1" ht="16.5" customHeight="1">
      <c r="E79" s="5"/>
      <c r="I79" s="5"/>
      <c r="L79" s="5"/>
      <c r="O79" s="5"/>
      <c r="R79" s="5"/>
      <c r="U79" s="5"/>
      <c r="X79" s="5"/>
      <c r="AA79" s="5"/>
    </row>
    <row r="80" spans="5:27" s="4" customFormat="1" ht="16.5" customHeight="1">
      <c r="E80" s="5"/>
      <c r="I80" s="5"/>
      <c r="L80" s="5"/>
      <c r="O80" s="5"/>
      <c r="R80" s="5"/>
      <c r="U80" s="5"/>
      <c r="X80" s="5"/>
      <c r="AA80" s="5"/>
    </row>
    <row r="81" spans="5:27" s="4" customFormat="1" ht="16.5" customHeight="1">
      <c r="E81" s="5"/>
      <c r="I81" s="5"/>
      <c r="L81" s="5"/>
      <c r="O81" s="5"/>
      <c r="R81" s="5"/>
      <c r="U81" s="5"/>
      <c r="X81" s="5"/>
      <c r="AA81" s="5"/>
    </row>
    <row r="82" spans="5:27" s="4" customFormat="1" ht="16.5" customHeight="1">
      <c r="E82" s="5"/>
      <c r="I82" s="5"/>
      <c r="L82" s="5"/>
      <c r="O82" s="5"/>
      <c r="R82" s="5"/>
      <c r="U82" s="5"/>
      <c r="X82" s="5"/>
      <c r="AA82" s="5"/>
    </row>
    <row r="83" spans="5:27" s="4" customFormat="1" ht="16.5" customHeight="1">
      <c r="E83" s="5"/>
      <c r="I83" s="5"/>
      <c r="L83" s="5"/>
      <c r="O83" s="5"/>
      <c r="R83" s="5"/>
      <c r="U83" s="5"/>
      <c r="X83" s="5"/>
      <c r="AA83" s="5"/>
    </row>
    <row r="84" spans="5:27" s="4" customFormat="1" ht="16.5" customHeight="1">
      <c r="E84" s="5"/>
      <c r="I84" s="5"/>
      <c r="L84" s="5"/>
      <c r="O84" s="5"/>
      <c r="R84" s="5"/>
      <c r="U84" s="5"/>
      <c r="X84" s="5"/>
      <c r="AA84" s="5"/>
    </row>
    <row r="85" spans="5:27" s="4" customFormat="1" ht="16.5" customHeight="1">
      <c r="E85" s="5"/>
      <c r="I85" s="5"/>
      <c r="L85" s="6"/>
      <c r="M85" s="1"/>
      <c r="N85" s="1"/>
      <c r="O85" s="6"/>
      <c r="P85" s="1"/>
      <c r="R85" s="5"/>
      <c r="U85" s="5"/>
      <c r="X85" s="5"/>
      <c r="AA85" s="5"/>
    </row>
    <row r="86" spans="5:27" s="4" customFormat="1" ht="16.5" customHeight="1">
      <c r="E86" s="5"/>
      <c r="I86" s="5"/>
      <c r="L86" s="6"/>
      <c r="M86" s="1"/>
      <c r="N86" s="1"/>
      <c r="O86" s="6"/>
      <c r="P86" s="1"/>
      <c r="R86" s="5"/>
      <c r="U86" s="5"/>
      <c r="X86" s="5"/>
      <c r="AA86" s="5"/>
    </row>
    <row r="87" spans="5:27" s="4" customFormat="1" ht="16.5" customHeight="1">
      <c r="E87" s="5"/>
      <c r="I87" s="5"/>
      <c r="L87" s="6"/>
      <c r="M87" s="1"/>
      <c r="N87" s="1"/>
      <c r="O87" s="6"/>
      <c r="P87" s="1"/>
      <c r="R87" s="5"/>
      <c r="U87" s="5"/>
      <c r="X87" s="5"/>
      <c r="AA87" s="5"/>
    </row>
    <row r="88" spans="5:27" s="4" customFormat="1" ht="16.5" customHeight="1">
      <c r="E88" s="5"/>
      <c r="I88" s="5"/>
      <c r="L88" s="6"/>
      <c r="M88" s="1"/>
      <c r="N88" s="1"/>
      <c r="O88" s="6"/>
      <c r="P88" s="1"/>
      <c r="R88" s="5"/>
      <c r="U88" s="5"/>
      <c r="X88" s="5"/>
      <c r="AA88" s="5"/>
    </row>
    <row r="89" spans="5:27" s="4" customFormat="1" ht="16.5" customHeight="1">
      <c r="E89" s="5"/>
      <c r="I89" s="5"/>
      <c r="L89" s="6"/>
      <c r="M89" s="1"/>
      <c r="N89" s="1"/>
      <c r="O89" s="6"/>
      <c r="P89" s="1"/>
      <c r="R89" s="5"/>
      <c r="U89" s="5"/>
      <c r="X89" s="5"/>
      <c r="AA89" s="5"/>
    </row>
    <row r="90" spans="5:27" s="4" customFormat="1" ht="16.5" customHeight="1">
      <c r="E90" s="5"/>
      <c r="I90" s="5"/>
      <c r="L90" s="6"/>
      <c r="M90" s="1"/>
      <c r="N90" s="1"/>
      <c r="O90" s="6"/>
      <c r="P90" s="1"/>
      <c r="R90" s="5"/>
      <c r="U90" s="5"/>
      <c r="X90" s="5"/>
      <c r="AA90" s="5"/>
    </row>
    <row r="91" spans="5:27" s="4" customFormat="1" ht="16.5" customHeight="1">
      <c r="E91" s="5"/>
      <c r="I91" s="5"/>
      <c r="L91" s="6"/>
      <c r="M91" s="1"/>
      <c r="N91" s="1"/>
      <c r="O91" s="6"/>
      <c r="P91" s="1"/>
      <c r="R91" s="5"/>
      <c r="U91" s="5"/>
      <c r="X91" s="5"/>
      <c r="AA91" s="5"/>
    </row>
    <row r="92" spans="5:27" s="4" customFormat="1" ht="16.5" customHeight="1">
      <c r="E92" s="5"/>
      <c r="I92" s="5"/>
      <c r="L92" s="6"/>
      <c r="M92" s="1"/>
      <c r="N92" s="1"/>
      <c r="O92" s="6"/>
      <c r="P92" s="1"/>
      <c r="R92" s="5"/>
      <c r="U92" s="5"/>
      <c r="X92" s="5"/>
      <c r="AA92" s="5"/>
    </row>
    <row r="93" spans="5:27" s="4" customFormat="1" ht="16.5" customHeight="1">
      <c r="E93" s="5"/>
      <c r="I93" s="5"/>
      <c r="L93" s="6"/>
      <c r="M93" s="1"/>
      <c r="N93" s="1"/>
      <c r="O93" s="6"/>
      <c r="P93" s="1"/>
      <c r="R93" s="5"/>
      <c r="U93" s="5"/>
      <c r="X93" s="5"/>
      <c r="AA93" s="5"/>
    </row>
    <row r="94" spans="5:27" s="4" customFormat="1" ht="16.5" customHeight="1">
      <c r="E94" s="5"/>
      <c r="I94" s="5"/>
      <c r="L94" s="6"/>
      <c r="M94" s="1"/>
      <c r="N94" s="1"/>
      <c r="O94" s="6"/>
      <c r="P94" s="1"/>
      <c r="R94" s="5"/>
      <c r="U94" s="5"/>
      <c r="X94" s="5"/>
      <c r="AA94" s="5"/>
    </row>
    <row r="95" spans="5:27" s="4" customFormat="1" ht="16.5" customHeight="1">
      <c r="E95" s="5"/>
      <c r="I95" s="5"/>
      <c r="L95" s="6"/>
      <c r="M95" s="1"/>
      <c r="N95" s="1"/>
      <c r="O95" s="6"/>
      <c r="P95" s="1"/>
      <c r="R95" s="5"/>
      <c r="U95" s="5"/>
      <c r="X95" s="5"/>
      <c r="AA95" s="5"/>
    </row>
    <row r="96" spans="5:27" s="1" customFormat="1" ht="16.5" customHeight="1">
      <c r="E96" s="6"/>
      <c r="I96" s="6"/>
      <c r="L96" s="6"/>
      <c r="O96" s="6"/>
      <c r="R96" s="6"/>
      <c r="U96" s="6"/>
      <c r="X96" s="6"/>
      <c r="AA96" s="6"/>
    </row>
    <row r="97" spans="5:27" s="1" customFormat="1" ht="16.5" customHeight="1">
      <c r="E97" s="6"/>
      <c r="I97" s="6"/>
      <c r="L97" s="6"/>
      <c r="O97" s="6"/>
      <c r="R97" s="6"/>
      <c r="U97" s="6"/>
      <c r="X97" s="6"/>
      <c r="AA97" s="6"/>
    </row>
    <row r="98" spans="5:27" s="1" customFormat="1" ht="16.5" customHeight="1">
      <c r="E98" s="6"/>
      <c r="I98" s="6"/>
      <c r="L98" s="6"/>
      <c r="O98" s="6"/>
      <c r="R98" s="6"/>
      <c r="U98" s="6"/>
      <c r="X98" s="6"/>
      <c r="AA98" s="6"/>
    </row>
    <row r="99" spans="5:27" s="1" customFormat="1" ht="16.5" customHeight="1">
      <c r="E99" s="6"/>
      <c r="I99" s="6"/>
      <c r="L99" s="6"/>
      <c r="O99" s="6"/>
      <c r="R99" s="6"/>
      <c r="U99" s="6"/>
      <c r="X99" s="6"/>
      <c r="AA99" s="6"/>
    </row>
    <row r="100" spans="5:27" s="1" customFormat="1" ht="16.5" customHeight="1">
      <c r="E100" s="6"/>
      <c r="I100" s="6"/>
      <c r="L100" s="6"/>
      <c r="O100" s="6"/>
      <c r="R100" s="6"/>
      <c r="U100" s="6"/>
      <c r="X100" s="6"/>
      <c r="AA100" s="6"/>
    </row>
    <row r="101" spans="5:27" s="1" customFormat="1" ht="16.5" customHeight="1">
      <c r="E101" s="6"/>
      <c r="I101" s="6"/>
      <c r="L101" s="6"/>
      <c r="O101" s="6"/>
      <c r="R101" s="6"/>
      <c r="U101" s="6"/>
      <c r="X101" s="6"/>
      <c r="AA101" s="6"/>
    </row>
    <row r="102" spans="5:27" s="1" customFormat="1" ht="16.5" customHeight="1">
      <c r="E102" s="6"/>
      <c r="I102" s="6"/>
      <c r="L102" s="6"/>
      <c r="O102" s="6"/>
      <c r="R102" s="6"/>
      <c r="U102" s="6"/>
      <c r="X102" s="6"/>
      <c r="AA102" s="6"/>
    </row>
    <row r="103" spans="5:27" s="1" customFormat="1" ht="16.5" customHeight="1">
      <c r="E103" s="6"/>
      <c r="I103" s="6"/>
      <c r="L103" s="6"/>
      <c r="O103" s="6"/>
      <c r="R103" s="6"/>
      <c r="U103" s="6"/>
      <c r="X103" s="6"/>
      <c r="AA103" s="6"/>
    </row>
    <row r="104" spans="5:27" s="1" customFormat="1" ht="16.5" customHeight="1">
      <c r="E104" s="6"/>
      <c r="I104" s="6"/>
      <c r="L104" s="6"/>
      <c r="O104" s="6"/>
      <c r="R104" s="6"/>
      <c r="U104" s="6"/>
      <c r="X104" s="6"/>
      <c r="AA104" s="6"/>
    </row>
    <row r="105" spans="5:27" s="1" customFormat="1" ht="16.5" customHeight="1">
      <c r="E105" s="6"/>
      <c r="I105" s="6"/>
      <c r="L105" s="6"/>
      <c r="O105" s="6"/>
      <c r="R105" s="6"/>
      <c r="U105" s="6"/>
      <c r="X105" s="6"/>
      <c r="AA105" s="6"/>
    </row>
    <row r="106" spans="5:27" s="1" customFormat="1" ht="16.5" customHeight="1">
      <c r="E106" s="6"/>
      <c r="I106" s="6"/>
      <c r="L106" s="6"/>
      <c r="O106" s="6"/>
      <c r="R106" s="6"/>
      <c r="U106" s="6"/>
      <c r="X106" s="6"/>
      <c r="AA106" s="6"/>
    </row>
    <row r="107" spans="5:27" s="1" customFormat="1" ht="16.5" customHeight="1">
      <c r="E107" s="6"/>
      <c r="I107" s="6"/>
      <c r="L107" s="6"/>
      <c r="O107" s="6"/>
      <c r="R107" s="6"/>
      <c r="U107" s="6"/>
      <c r="X107" s="6"/>
      <c r="AA107" s="6"/>
    </row>
    <row r="108" spans="5:27" s="1" customFormat="1" ht="16.5" customHeight="1">
      <c r="E108" s="6"/>
      <c r="I108" s="6"/>
      <c r="L108" s="6"/>
      <c r="O108" s="6"/>
      <c r="R108" s="6"/>
      <c r="U108" s="6"/>
      <c r="X108" s="6"/>
      <c r="AA108" s="6"/>
    </row>
    <row r="109" spans="5:27" s="1" customFormat="1" ht="16.5" customHeight="1">
      <c r="E109" s="6"/>
      <c r="I109" s="6"/>
      <c r="L109" s="6"/>
      <c r="O109" s="6"/>
      <c r="R109" s="6"/>
      <c r="U109" s="6"/>
      <c r="X109" s="6"/>
      <c r="AA109" s="6"/>
    </row>
    <row r="110" spans="5:27" s="1" customFormat="1" ht="16.5" customHeight="1">
      <c r="E110" s="6"/>
      <c r="I110" s="6"/>
      <c r="L110" s="6"/>
      <c r="O110" s="6"/>
      <c r="R110" s="6"/>
      <c r="U110" s="6"/>
      <c r="X110" s="6"/>
      <c r="AA110" s="6"/>
    </row>
    <row r="111" spans="5:27" s="1" customFormat="1" ht="16.5" customHeight="1">
      <c r="E111" s="6"/>
      <c r="I111" s="6"/>
      <c r="L111" s="6"/>
      <c r="O111" s="6"/>
      <c r="R111" s="6"/>
      <c r="U111" s="6"/>
      <c r="X111" s="6"/>
      <c r="AA111" s="6"/>
    </row>
    <row r="112" spans="5:27" s="1" customFormat="1" ht="16.5" customHeight="1">
      <c r="E112" s="6"/>
      <c r="I112" s="6"/>
      <c r="L112" s="6"/>
      <c r="O112" s="6"/>
      <c r="R112" s="6"/>
      <c r="U112" s="6"/>
      <c r="X112" s="6"/>
      <c r="AA112" s="6"/>
    </row>
    <row r="113" spans="5:27" s="1" customFormat="1" ht="16.5" customHeight="1">
      <c r="E113" s="6"/>
      <c r="I113" s="6"/>
      <c r="L113" s="6"/>
      <c r="O113" s="6"/>
      <c r="R113" s="6"/>
      <c r="U113" s="6"/>
      <c r="X113" s="6"/>
      <c r="AA113" s="6"/>
    </row>
    <row r="114" spans="5:27" s="1" customFormat="1" ht="16.5" customHeight="1">
      <c r="E114" s="6"/>
      <c r="I114" s="6"/>
      <c r="L114" s="6"/>
      <c r="O114" s="6"/>
      <c r="R114" s="6"/>
      <c r="U114" s="6"/>
      <c r="X114" s="6"/>
      <c r="AA114" s="6"/>
    </row>
    <row r="115" spans="5:27" s="1" customFormat="1" ht="16.5" customHeight="1">
      <c r="E115" s="6"/>
      <c r="I115" s="6"/>
      <c r="L115" s="6"/>
      <c r="O115" s="6"/>
      <c r="R115" s="6"/>
      <c r="U115" s="6"/>
      <c r="X115" s="6"/>
      <c r="AA115" s="6"/>
    </row>
    <row r="116" spans="5:27" s="1" customFormat="1" ht="16.5" customHeight="1">
      <c r="E116" s="6"/>
      <c r="I116" s="6"/>
      <c r="L116" s="6"/>
      <c r="O116" s="6"/>
      <c r="R116" s="6"/>
      <c r="U116" s="6"/>
      <c r="X116" s="6"/>
      <c r="AA116" s="6"/>
    </row>
    <row r="117" spans="5:27" s="1" customFormat="1" ht="16.5" customHeight="1">
      <c r="E117" s="6"/>
      <c r="I117" s="6"/>
      <c r="L117" s="6"/>
      <c r="O117" s="6"/>
      <c r="R117" s="6"/>
      <c r="U117" s="6"/>
      <c r="X117" s="6"/>
      <c r="AA117" s="6"/>
    </row>
    <row r="118" spans="5:27" s="1" customFormat="1" ht="16.5" customHeight="1">
      <c r="E118" s="6"/>
      <c r="I118" s="6"/>
      <c r="L118" s="6"/>
      <c r="O118" s="6"/>
      <c r="R118" s="6"/>
      <c r="U118" s="6"/>
      <c r="X118" s="6"/>
      <c r="AA118" s="6"/>
    </row>
    <row r="119" spans="5:27" s="1" customFormat="1" ht="16.5" customHeight="1">
      <c r="E119" s="6"/>
      <c r="I119" s="6"/>
      <c r="L119" s="6"/>
      <c r="O119" s="6"/>
      <c r="R119" s="6"/>
      <c r="U119" s="6"/>
      <c r="X119" s="6"/>
      <c r="AA119" s="6"/>
    </row>
    <row r="120" spans="5:27" s="1" customFormat="1" ht="16.5" customHeight="1">
      <c r="E120" s="6"/>
      <c r="I120" s="6"/>
      <c r="L120" s="6"/>
      <c r="O120" s="6"/>
      <c r="R120" s="6"/>
      <c r="U120" s="6"/>
      <c r="X120" s="6"/>
      <c r="AA120" s="6"/>
    </row>
    <row r="121" spans="5:27" s="1" customFormat="1" ht="16.5" customHeight="1">
      <c r="E121" s="6"/>
      <c r="I121" s="6"/>
      <c r="L121" s="6"/>
      <c r="O121" s="6"/>
      <c r="R121" s="6"/>
      <c r="U121" s="6"/>
      <c r="X121" s="6"/>
      <c r="AA121" s="6"/>
    </row>
    <row r="122" spans="5:27" s="1" customFormat="1" ht="16.5" customHeight="1">
      <c r="E122" s="6"/>
      <c r="I122" s="6"/>
      <c r="L122" s="6"/>
      <c r="O122" s="6"/>
      <c r="R122" s="6"/>
      <c r="U122" s="6"/>
      <c r="X122" s="6"/>
      <c r="AA122" s="6"/>
    </row>
    <row r="123" spans="5:27" s="1" customFormat="1" ht="16.5" customHeight="1">
      <c r="E123" s="6"/>
      <c r="I123" s="6"/>
      <c r="L123" s="6"/>
      <c r="O123" s="6"/>
      <c r="R123" s="6"/>
      <c r="U123" s="6"/>
      <c r="X123" s="6"/>
      <c r="AA123" s="6"/>
    </row>
    <row r="124" spans="5:27" s="1" customFormat="1" ht="16.5" customHeight="1">
      <c r="E124" s="6"/>
      <c r="I124" s="6"/>
      <c r="L124" s="6"/>
      <c r="O124" s="6"/>
      <c r="R124" s="6"/>
      <c r="U124" s="6"/>
      <c r="X124" s="6"/>
      <c r="AA124" s="6"/>
    </row>
    <row r="125" spans="5:27" s="1" customFormat="1" ht="16.5" customHeight="1">
      <c r="E125" s="6"/>
      <c r="I125" s="6"/>
      <c r="L125" s="6"/>
      <c r="O125" s="6"/>
      <c r="R125" s="6"/>
      <c r="U125" s="6"/>
      <c r="X125" s="6"/>
      <c r="AA125" s="6"/>
    </row>
    <row r="126" spans="5:27" s="1" customFormat="1" ht="16.5" customHeight="1">
      <c r="E126" s="6"/>
      <c r="I126" s="6"/>
      <c r="L126" s="6"/>
      <c r="O126" s="6"/>
      <c r="R126" s="6"/>
      <c r="U126" s="6"/>
      <c r="X126" s="6"/>
      <c r="AA126" s="6"/>
    </row>
    <row r="127" spans="5:27" s="1" customFormat="1" ht="16.5" customHeight="1">
      <c r="E127" s="6"/>
      <c r="I127" s="6"/>
      <c r="L127" s="6"/>
      <c r="O127" s="6"/>
      <c r="R127" s="6"/>
      <c r="U127" s="6"/>
      <c r="X127" s="6"/>
      <c r="AA127" s="6"/>
    </row>
    <row r="128" spans="5:27" s="1" customFormat="1" ht="16.5" customHeight="1">
      <c r="E128" s="6"/>
      <c r="I128" s="6"/>
      <c r="L128" s="6"/>
      <c r="O128" s="6"/>
      <c r="R128" s="6"/>
      <c r="U128" s="6"/>
      <c r="X128" s="6"/>
      <c r="AA128" s="6"/>
    </row>
    <row r="129" spans="5:27" s="1" customFormat="1" ht="16.5" customHeight="1">
      <c r="E129" s="6"/>
      <c r="I129" s="6"/>
      <c r="L129" s="6"/>
      <c r="O129" s="6"/>
      <c r="R129" s="6"/>
      <c r="U129" s="6"/>
      <c r="X129" s="6"/>
      <c r="AA129" s="6"/>
    </row>
    <row r="130" spans="5:27" s="1" customFormat="1" ht="16.5" customHeight="1">
      <c r="E130" s="6"/>
      <c r="I130" s="6"/>
      <c r="L130" s="6"/>
      <c r="O130" s="6"/>
      <c r="R130" s="6"/>
      <c r="U130" s="6"/>
      <c r="X130" s="6"/>
      <c r="AA130" s="6"/>
    </row>
    <row r="131" spans="5:27" s="1" customFormat="1" ht="16.5" customHeight="1">
      <c r="E131" s="6"/>
      <c r="I131" s="6"/>
      <c r="L131" s="6"/>
      <c r="O131" s="6"/>
      <c r="R131" s="6"/>
      <c r="U131" s="6"/>
      <c r="X131" s="6"/>
      <c r="AA131" s="6"/>
    </row>
    <row r="132" spans="5:27" s="1" customFormat="1" ht="16.5" customHeight="1">
      <c r="E132" s="6"/>
      <c r="I132" s="6"/>
      <c r="L132" s="6"/>
      <c r="O132" s="6"/>
      <c r="R132" s="6"/>
      <c r="U132" s="6"/>
      <c r="X132" s="6"/>
      <c r="AA132" s="6"/>
    </row>
    <row r="133" spans="5:27" s="1" customFormat="1" ht="16.5" customHeight="1">
      <c r="E133" s="6"/>
      <c r="I133" s="6"/>
      <c r="L133" s="6"/>
      <c r="O133" s="6"/>
      <c r="R133" s="6"/>
      <c r="U133" s="6"/>
      <c r="X133" s="6"/>
      <c r="AA133" s="6"/>
    </row>
    <row r="134" spans="5:27" s="1" customFormat="1" ht="16.5" customHeight="1">
      <c r="E134" s="6"/>
      <c r="I134" s="6"/>
      <c r="L134" s="6"/>
      <c r="O134" s="6"/>
      <c r="R134" s="6"/>
      <c r="U134" s="6"/>
      <c r="X134" s="6"/>
      <c r="AA134" s="6"/>
    </row>
    <row r="135" spans="5:27" s="1" customFormat="1" ht="16.5" customHeight="1">
      <c r="E135" s="6"/>
      <c r="I135" s="6"/>
      <c r="L135" s="6"/>
      <c r="O135" s="6"/>
      <c r="R135" s="6"/>
      <c r="U135" s="6"/>
      <c r="X135" s="6"/>
      <c r="AA135" s="6"/>
    </row>
    <row r="136" spans="5:27" s="1" customFormat="1" ht="16.5" customHeight="1">
      <c r="E136" s="6"/>
      <c r="I136" s="6"/>
      <c r="L136" s="6"/>
      <c r="O136" s="6"/>
      <c r="R136" s="6"/>
      <c r="U136" s="6"/>
      <c r="X136" s="6"/>
      <c r="AA136" s="6"/>
    </row>
    <row r="137" spans="5:27" s="1" customFormat="1" ht="16.5" customHeight="1">
      <c r="E137" s="6"/>
      <c r="I137" s="6"/>
      <c r="L137" s="6"/>
      <c r="O137" s="6"/>
      <c r="R137" s="6"/>
      <c r="U137" s="6"/>
      <c r="X137" s="6"/>
      <c r="AA137" s="6"/>
    </row>
    <row r="138" spans="5:27" s="1" customFormat="1" ht="16.5" customHeight="1">
      <c r="E138" s="6"/>
      <c r="I138" s="6"/>
      <c r="L138" s="6"/>
      <c r="O138" s="6"/>
      <c r="R138" s="6"/>
      <c r="U138" s="6"/>
      <c r="X138" s="6"/>
      <c r="AA138" s="6"/>
    </row>
    <row r="139" spans="5:27" s="1" customFormat="1" ht="16.5" customHeight="1">
      <c r="E139" s="6"/>
      <c r="I139" s="6"/>
      <c r="L139" s="6"/>
      <c r="O139" s="6"/>
      <c r="R139" s="6"/>
      <c r="U139" s="6"/>
      <c r="X139" s="6"/>
      <c r="AA139" s="6"/>
    </row>
    <row r="140" spans="5:27" s="1" customFormat="1" ht="16.5" customHeight="1">
      <c r="E140" s="6"/>
      <c r="I140" s="6"/>
      <c r="L140" s="6"/>
      <c r="O140" s="6"/>
      <c r="R140" s="6"/>
      <c r="U140" s="6"/>
      <c r="X140" s="6"/>
      <c r="AA140" s="6"/>
    </row>
    <row r="141" spans="5:27" s="1" customFormat="1" ht="12.75">
      <c r="E141" s="6"/>
      <c r="I141" s="6"/>
      <c r="L141" s="6"/>
      <c r="O141" s="6"/>
      <c r="R141" s="6"/>
      <c r="U141" s="6"/>
      <c r="X141" s="6"/>
      <c r="AA141" s="6"/>
    </row>
    <row r="142" spans="5:27" s="1" customFormat="1" ht="12.75">
      <c r="E142" s="6"/>
      <c r="I142" s="6"/>
      <c r="L142" s="6"/>
      <c r="O142" s="6"/>
      <c r="R142" s="6"/>
      <c r="U142" s="6"/>
      <c r="X142" s="6"/>
      <c r="AA142" s="6"/>
    </row>
    <row r="143" spans="5:27" s="1" customFormat="1" ht="12.75">
      <c r="E143" s="6"/>
      <c r="I143" s="6"/>
      <c r="L143" s="6"/>
      <c r="O143" s="6"/>
      <c r="R143" s="6"/>
      <c r="U143" s="6"/>
      <c r="X143" s="6"/>
      <c r="AA143" s="6"/>
    </row>
    <row r="144" spans="5:27" s="1" customFormat="1" ht="12.75">
      <c r="E144" s="6"/>
      <c r="I144" s="6"/>
      <c r="L144" s="6"/>
      <c r="O144" s="6"/>
      <c r="R144" s="6"/>
      <c r="U144" s="6"/>
      <c r="X144" s="6"/>
      <c r="AA144" s="6"/>
    </row>
    <row r="145" spans="5:27" s="1" customFormat="1" ht="12.75">
      <c r="E145" s="6"/>
      <c r="I145" s="6"/>
      <c r="L145" s="6"/>
      <c r="O145" s="6"/>
      <c r="R145" s="6"/>
      <c r="U145" s="6"/>
      <c r="X145" s="6"/>
      <c r="AA145" s="6"/>
    </row>
    <row r="146" spans="5:27" s="1" customFormat="1" ht="12.75">
      <c r="E146" s="6"/>
      <c r="I146" s="6"/>
      <c r="L146" s="6"/>
      <c r="O146" s="6"/>
      <c r="R146" s="6"/>
      <c r="U146" s="6"/>
      <c r="X146" s="6"/>
      <c r="AA146" s="6"/>
    </row>
    <row r="147" spans="5:27" s="1" customFormat="1" ht="12.75">
      <c r="E147" s="6"/>
      <c r="I147" s="6"/>
      <c r="L147" s="6"/>
      <c r="O147" s="6"/>
      <c r="R147" s="6"/>
      <c r="U147" s="6"/>
      <c r="X147" s="6"/>
      <c r="AA147" s="6"/>
    </row>
    <row r="148" spans="5:27" s="1" customFormat="1" ht="12.75">
      <c r="E148" s="6"/>
      <c r="I148" s="6"/>
      <c r="L148" s="6"/>
      <c r="O148" s="6"/>
      <c r="R148" s="6"/>
      <c r="U148" s="6"/>
      <c r="X148" s="6"/>
      <c r="AA148" s="6"/>
    </row>
    <row r="149" spans="5:27" s="1" customFormat="1" ht="12.75">
      <c r="E149" s="6"/>
      <c r="I149" s="6"/>
      <c r="L149" s="6"/>
      <c r="O149" s="6"/>
      <c r="R149" s="6"/>
      <c r="U149" s="6"/>
      <c r="X149" s="6"/>
      <c r="AA149" s="6"/>
    </row>
    <row r="150" spans="5:27" s="1" customFormat="1" ht="12.75">
      <c r="E150" s="6"/>
      <c r="I150" s="6"/>
      <c r="L150" s="6"/>
      <c r="O150" s="6"/>
      <c r="R150" s="6"/>
      <c r="U150" s="6"/>
      <c r="X150" s="6"/>
      <c r="AA150" s="6"/>
    </row>
    <row r="151" spans="5:27" s="1" customFormat="1" ht="12.75">
      <c r="E151" s="6"/>
      <c r="I151" s="6"/>
      <c r="L151" s="6"/>
      <c r="O151" s="6"/>
      <c r="R151" s="6"/>
      <c r="U151" s="6"/>
      <c r="X151" s="6"/>
      <c r="AA151" s="6"/>
    </row>
    <row r="152" spans="5:27" s="1" customFormat="1" ht="12.75">
      <c r="E152" s="6"/>
      <c r="I152" s="6"/>
      <c r="L152" s="6"/>
      <c r="O152" s="6"/>
      <c r="R152" s="6"/>
      <c r="U152" s="6"/>
      <c r="X152" s="6"/>
      <c r="AA152" s="6"/>
    </row>
    <row r="153" spans="5:27" s="1" customFormat="1" ht="12.75">
      <c r="E153" s="6"/>
      <c r="I153" s="6"/>
      <c r="L153" s="6"/>
      <c r="O153" s="6"/>
      <c r="R153" s="6"/>
      <c r="U153" s="6"/>
      <c r="X153" s="6"/>
      <c r="AA153" s="6"/>
    </row>
    <row r="154" spans="5:27" s="1" customFormat="1" ht="12.75">
      <c r="E154" s="6"/>
      <c r="I154" s="6"/>
      <c r="L154" s="6"/>
      <c r="O154" s="6"/>
      <c r="R154" s="6"/>
      <c r="U154" s="6"/>
      <c r="X154" s="6"/>
      <c r="AA154" s="6"/>
    </row>
    <row r="155" spans="5:27" s="1" customFormat="1" ht="12.75">
      <c r="E155" s="6"/>
      <c r="I155" s="6"/>
      <c r="L155" s="6"/>
      <c r="O155" s="6"/>
      <c r="R155" s="6"/>
      <c r="U155" s="6"/>
      <c r="X155" s="6"/>
      <c r="AA155" s="6"/>
    </row>
    <row r="156" spans="5:27" s="1" customFormat="1" ht="12.75">
      <c r="E156" s="6"/>
      <c r="I156" s="6"/>
      <c r="L156" s="6"/>
      <c r="O156" s="6"/>
      <c r="R156" s="6"/>
      <c r="U156" s="6"/>
      <c r="X156" s="6"/>
      <c r="AA156" s="6"/>
    </row>
    <row r="157" spans="5:27" s="1" customFormat="1" ht="12.75">
      <c r="E157" s="6"/>
      <c r="I157" s="6"/>
      <c r="L157" s="6"/>
      <c r="O157" s="6"/>
      <c r="R157" s="6"/>
      <c r="U157" s="6"/>
      <c r="X157" s="6"/>
      <c r="AA157" s="6"/>
    </row>
    <row r="158" spans="5:27" s="1" customFormat="1" ht="12.75">
      <c r="E158" s="6"/>
      <c r="I158" s="6"/>
      <c r="L158" s="6"/>
      <c r="O158" s="6"/>
      <c r="R158" s="6"/>
      <c r="U158" s="6"/>
      <c r="X158" s="6"/>
      <c r="AA158" s="6"/>
    </row>
    <row r="159" spans="5:27" s="1" customFormat="1" ht="12.75">
      <c r="E159" s="6"/>
      <c r="I159" s="6"/>
      <c r="L159" s="6"/>
      <c r="O159" s="6"/>
      <c r="R159" s="6"/>
      <c r="U159" s="6"/>
      <c r="X159" s="6"/>
      <c r="AA159" s="6"/>
    </row>
    <row r="160" spans="5:27" s="1" customFormat="1" ht="12.75">
      <c r="E160" s="6"/>
      <c r="I160" s="6"/>
      <c r="L160" s="6"/>
      <c r="O160" s="6"/>
      <c r="R160" s="6"/>
      <c r="U160" s="6"/>
      <c r="X160" s="6"/>
      <c r="AA160" s="6"/>
    </row>
    <row r="161" spans="5:27" s="1" customFormat="1" ht="12.75">
      <c r="E161" s="6"/>
      <c r="I161" s="6"/>
      <c r="L161" s="6"/>
      <c r="O161" s="6"/>
      <c r="R161" s="6"/>
      <c r="U161" s="6"/>
      <c r="X161" s="6"/>
      <c r="AA161" s="6"/>
    </row>
    <row r="162" spans="5:27" s="1" customFormat="1" ht="12.75">
      <c r="E162" s="6"/>
      <c r="I162" s="6"/>
      <c r="L162" s="6"/>
      <c r="O162" s="6"/>
      <c r="R162" s="6"/>
      <c r="U162" s="6"/>
      <c r="X162" s="6"/>
      <c r="AA162" s="6"/>
    </row>
    <row r="163" spans="5:27" s="1" customFormat="1" ht="12.75">
      <c r="E163" s="6"/>
      <c r="I163" s="6"/>
      <c r="L163" s="6"/>
      <c r="O163" s="6"/>
      <c r="R163" s="6"/>
      <c r="U163" s="6"/>
      <c r="X163" s="6"/>
      <c r="AA163" s="6"/>
    </row>
    <row r="164" spans="5:27" s="1" customFormat="1" ht="12.75">
      <c r="E164" s="6"/>
      <c r="I164" s="6"/>
      <c r="L164" s="6"/>
      <c r="O164" s="6"/>
      <c r="R164" s="6"/>
      <c r="U164" s="6"/>
      <c r="X164" s="6"/>
      <c r="AA164" s="6"/>
    </row>
    <row r="165" spans="5:27" s="1" customFormat="1" ht="12.75">
      <c r="E165" s="6"/>
      <c r="I165" s="6"/>
      <c r="L165" s="6"/>
      <c r="O165" s="6"/>
      <c r="R165" s="6"/>
      <c r="U165" s="6"/>
      <c r="X165" s="6"/>
      <c r="AA165" s="6"/>
    </row>
    <row r="166" spans="5:27" s="1" customFormat="1" ht="12.75">
      <c r="E166" s="6"/>
      <c r="I166" s="6"/>
      <c r="L166" s="6"/>
      <c r="O166" s="6"/>
      <c r="R166" s="6"/>
      <c r="U166" s="6"/>
      <c r="X166" s="6"/>
      <c r="AA166" s="6"/>
    </row>
    <row r="167" spans="5:27" s="1" customFormat="1" ht="12.75">
      <c r="E167" s="6"/>
      <c r="I167" s="6"/>
      <c r="L167" s="6"/>
      <c r="O167" s="6"/>
      <c r="R167" s="6"/>
      <c r="U167" s="6"/>
      <c r="X167" s="6"/>
      <c r="AA167" s="6"/>
    </row>
    <row r="168" spans="5:27" s="1" customFormat="1" ht="12.75">
      <c r="E168" s="6"/>
      <c r="I168" s="6"/>
      <c r="L168" s="6"/>
      <c r="O168" s="6"/>
      <c r="R168" s="6"/>
      <c r="U168" s="6"/>
      <c r="X168" s="6"/>
      <c r="AA168" s="6"/>
    </row>
    <row r="169" spans="5:27" s="1" customFormat="1" ht="12.75">
      <c r="E169" s="6"/>
      <c r="I169" s="6"/>
      <c r="L169" s="6"/>
      <c r="O169" s="6"/>
      <c r="R169" s="6"/>
      <c r="U169" s="6"/>
      <c r="X169" s="6"/>
      <c r="AA169" s="6"/>
    </row>
    <row r="170" spans="5:27" s="1" customFormat="1" ht="12.75">
      <c r="E170" s="6"/>
      <c r="I170" s="6"/>
      <c r="L170" s="6"/>
      <c r="O170" s="6"/>
      <c r="R170" s="6"/>
      <c r="U170" s="6"/>
      <c r="X170" s="6"/>
      <c r="AA170" s="6"/>
    </row>
    <row r="171" spans="5:27" s="1" customFormat="1" ht="12.75">
      <c r="E171" s="6"/>
      <c r="I171" s="6"/>
      <c r="L171" s="6"/>
      <c r="O171" s="6"/>
      <c r="R171" s="6"/>
      <c r="U171" s="6"/>
      <c r="X171" s="6"/>
      <c r="AA171" s="6"/>
    </row>
    <row r="172" spans="5:27" s="1" customFormat="1" ht="12.75">
      <c r="E172" s="6"/>
      <c r="I172" s="6"/>
      <c r="L172" s="6"/>
      <c r="O172" s="6"/>
      <c r="R172" s="6"/>
      <c r="U172" s="6"/>
      <c r="X172" s="6"/>
      <c r="AA172" s="6"/>
    </row>
    <row r="173" spans="5:27" s="1" customFormat="1" ht="12.75">
      <c r="E173" s="6"/>
      <c r="I173" s="6"/>
      <c r="L173" s="6"/>
      <c r="O173" s="6"/>
      <c r="R173" s="6"/>
      <c r="U173" s="6"/>
      <c r="X173" s="6"/>
      <c r="AA173" s="6"/>
    </row>
    <row r="174" spans="5:27" s="1" customFormat="1" ht="12.75">
      <c r="E174" s="6"/>
      <c r="I174" s="6"/>
      <c r="L174" s="6"/>
      <c r="O174" s="6"/>
      <c r="R174" s="6"/>
      <c r="U174" s="6"/>
      <c r="X174" s="6"/>
      <c r="AA174" s="6"/>
    </row>
    <row r="175" spans="5:27" s="1" customFormat="1" ht="12.75">
      <c r="E175" s="6"/>
      <c r="I175" s="6"/>
      <c r="L175" s="6"/>
      <c r="O175" s="6"/>
      <c r="R175" s="6"/>
      <c r="U175" s="6"/>
      <c r="X175" s="6"/>
      <c r="AA175" s="6"/>
    </row>
    <row r="176" spans="5:27" s="1" customFormat="1" ht="12.75">
      <c r="E176" s="6"/>
      <c r="I176" s="6"/>
      <c r="L176" s="6"/>
      <c r="O176" s="6"/>
      <c r="R176" s="6"/>
      <c r="U176" s="6"/>
      <c r="X176" s="6"/>
      <c r="AA176" s="6"/>
    </row>
    <row r="177" spans="5:27" s="1" customFormat="1" ht="12.75">
      <c r="E177" s="6"/>
      <c r="I177" s="6"/>
      <c r="L177" s="6"/>
      <c r="O177" s="6"/>
      <c r="R177" s="6"/>
      <c r="U177" s="6"/>
      <c r="X177" s="6"/>
      <c r="AA177" s="6"/>
    </row>
    <row r="178" spans="5:27" s="1" customFormat="1" ht="12.75">
      <c r="E178" s="6"/>
      <c r="I178" s="6"/>
      <c r="L178" s="6"/>
      <c r="O178" s="6"/>
      <c r="R178" s="6"/>
      <c r="U178" s="6"/>
      <c r="X178" s="6"/>
      <c r="AA178" s="6"/>
    </row>
    <row r="179" spans="5:27" s="1" customFormat="1" ht="12.75">
      <c r="E179" s="6"/>
      <c r="I179" s="6"/>
      <c r="L179" s="6"/>
      <c r="O179" s="6"/>
      <c r="R179" s="6"/>
      <c r="U179" s="6"/>
      <c r="X179" s="6"/>
      <c r="AA179" s="6"/>
    </row>
    <row r="180" spans="5:27" s="1" customFormat="1" ht="12.75">
      <c r="E180" s="6"/>
      <c r="I180" s="6"/>
      <c r="L180" s="6"/>
      <c r="O180" s="6"/>
      <c r="R180" s="6"/>
      <c r="U180" s="6"/>
      <c r="X180" s="6"/>
      <c r="AA180" s="6"/>
    </row>
    <row r="181" spans="5:27" s="1" customFormat="1" ht="12.75">
      <c r="E181" s="6"/>
      <c r="I181" s="6"/>
      <c r="L181" s="6"/>
      <c r="O181" s="6"/>
      <c r="R181" s="6"/>
      <c r="U181" s="6"/>
      <c r="X181" s="6"/>
      <c r="AA181" s="6"/>
    </row>
    <row r="182" spans="5:27" s="1" customFormat="1" ht="12.75">
      <c r="E182" s="6"/>
      <c r="I182" s="6"/>
      <c r="L182" s="6"/>
      <c r="O182" s="6"/>
      <c r="R182" s="6"/>
      <c r="U182" s="6"/>
      <c r="X182" s="6"/>
      <c r="AA182" s="6"/>
    </row>
    <row r="183" spans="5:27" s="1" customFormat="1" ht="12.75">
      <c r="E183" s="6"/>
      <c r="I183" s="6"/>
      <c r="L183" s="6"/>
      <c r="O183" s="6"/>
      <c r="R183" s="6"/>
      <c r="U183" s="6"/>
      <c r="X183" s="6"/>
      <c r="AA183" s="6"/>
    </row>
    <row r="184" spans="5:27" s="1" customFormat="1" ht="12.75">
      <c r="E184" s="6"/>
      <c r="I184" s="6"/>
      <c r="L184" s="6"/>
      <c r="O184" s="6"/>
      <c r="R184" s="6"/>
      <c r="U184" s="6"/>
      <c r="X184" s="6"/>
      <c r="AA184" s="6"/>
    </row>
    <row r="185" spans="5:27" s="1" customFormat="1" ht="12.75">
      <c r="E185" s="6"/>
      <c r="I185" s="6"/>
      <c r="L185" s="6"/>
      <c r="O185" s="6"/>
      <c r="R185" s="6"/>
      <c r="U185" s="6"/>
      <c r="X185" s="6"/>
      <c r="AA185" s="6"/>
    </row>
    <row r="186" spans="5:27" s="1" customFormat="1" ht="12.75">
      <c r="E186" s="6"/>
      <c r="I186" s="6"/>
      <c r="L186" s="6"/>
      <c r="O186" s="6"/>
      <c r="R186" s="6"/>
      <c r="U186" s="6"/>
      <c r="X186" s="6"/>
      <c r="AA186" s="6"/>
    </row>
    <row r="187" spans="5:27" s="1" customFormat="1" ht="12.75">
      <c r="E187" s="6"/>
      <c r="I187" s="6"/>
      <c r="L187" s="6"/>
      <c r="O187" s="6"/>
      <c r="R187" s="6"/>
      <c r="U187" s="6"/>
      <c r="X187" s="6"/>
      <c r="AA187" s="6"/>
    </row>
    <row r="188" spans="5:27" s="1" customFormat="1" ht="12.75">
      <c r="E188" s="6"/>
      <c r="I188" s="6"/>
      <c r="L188" s="6"/>
      <c r="O188" s="6"/>
      <c r="R188" s="6"/>
      <c r="U188" s="6"/>
      <c r="X188" s="6"/>
      <c r="AA188" s="6"/>
    </row>
    <row r="189" spans="5:27" s="1" customFormat="1" ht="12.75">
      <c r="E189" s="6"/>
      <c r="I189" s="6"/>
      <c r="L189" s="6"/>
      <c r="O189" s="6"/>
      <c r="R189" s="6"/>
      <c r="U189" s="6"/>
      <c r="X189" s="6"/>
      <c r="AA189" s="6"/>
    </row>
    <row r="190" spans="5:27" s="1" customFormat="1" ht="12.75">
      <c r="E190" s="6"/>
      <c r="I190" s="6"/>
      <c r="L190" s="6"/>
      <c r="O190" s="6"/>
      <c r="R190" s="6"/>
      <c r="U190" s="6"/>
      <c r="X190" s="6"/>
      <c r="AA190" s="6"/>
    </row>
    <row r="191" spans="5:27" s="1" customFormat="1" ht="12.75">
      <c r="E191" s="6"/>
      <c r="I191" s="6"/>
      <c r="L191" s="6"/>
      <c r="O191" s="6"/>
      <c r="R191" s="6"/>
      <c r="U191" s="6"/>
      <c r="X191" s="6"/>
      <c r="AA191" s="6"/>
    </row>
    <row r="192" spans="5:27" s="1" customFormat="1" ht="12.75">
      <c r="E192" s="6"/>
      <c r="I192" s="6"/>
      <c r="L192" s="6"/>
      <c r="O192" s="6"/>
      <c r="R192" s="6"/>
      <c r="U192" s="6"/>
      <c r="X192" s="6"/>
      <c r="AA192" s="6"/>
    </row>
    <row r="193" spans="5:27" s="1" customFormat="1" ht="12.75">
      <c r="E193" s="6"/>
      <c r="I193" s="6"/>
      <c r="L193" s="6"/>
      <c r="O193" s="6"/>
      <c r="R193" s="6"/>
      <c r="U193" s="6"/>
      <c r="X193" s="6"/>
      <c r="AA193" s="6"/>
    </row>
    <row r="194" spans="5:27" s="1" customFormat="1" ht="12.75">
      <c r="E194" s="6"/>
      <c r="I194" s="6"/>
      <c r="L194" s="6"/>
      <c r="O194" s="6"/>
      <c r="R194" s="6"/>
      <c r="U194" s="6"/>
      <c r="X194" s="6"/>
      <c r="AA194" s="6"/>
    </row>
    <row r="195" spans="5:27" s="1" customFormat="1" ht="12.75">
      <c r="E195" s="6"/>
      <c r="I195" s="6"/>
      <c r="L195" s="6"/>
      <c r="O195" s="6"/>
      <c r="R195" s="6"/>
      <c r="U195" s="6"/>
      <c r="X195" s="6"/>
      <c r="AA195" s="6"/>
    </row>
    <row r="196" spans="5:27" s="1" customFormat="1" ht="12.75">
      <c r="E196" s="6"/>
      <c r="I196" s="6"/>
      <c r="L196" s="6"/>
      <c r="O196" s="6"/>
      <c r="R196" s="6"/>
      <c r="U196" s="6"/>
      <c r="X196" s="6"/>
      <c r="AA196" s="6"/>
    </row>
    <row r="197" spans="5:27" s="1" customFormat="1" ht="12.75">
      <c r="E197" s="6"/>
      <c r="I197" s="6"/>
      <c r="L197" s="6"/>
      <c r="O197" s="6"/>
      <c r="R197" s="6"/>
      <c r="U197" s="6"/>
      <c r="X197" s="6"/>
      <c r="AA197" s="6"/>
    </row>
    <row r="198" spans="5:27" s="1" customFormat="1" ht="12.75">
      <c r="E198" s="6"/>
      <c r="I198" s="6"/>
      <c r="L198" s="6"/>
      <c r="O198" s="6"/>
      <c r="R198" s="6"/>
      <c r="U198" s="6"/>
      <c r="X198" s="6"/>
      <c r="AA198" s="6"/>
    </row>
    <row r="199" spans="5:27" s="1" customFormat="1" ht="12.75">
      <c r="E199" s="6"/>
      <c r="I199" s="6"/>
      <c r="L199" s="6"/>
      <c r="O199" s="6"/>
      <c r="R199" s="6"/>
      <c r="U199" s="6"/>
      <c r="X199" s="6"/>
      <c r="AA199" s="6"/>
    </row>
    <row r="200" spans="5:27" s="1" customFormat="1" ht="12.75">
      <c r="E200" s="6"/>
      <c r="I200" s="6"/>
      <c r="L200" s="6"/>
      <c r="O200" s="6"/>
      <c r="R200" s="6"/>
      <c r="U200" s="6"/>
      <c r="X200" s="6"/>
      <c r="AA200" s="6"/>
    </row>
    <row r="201" spans="5:27" s="1" customFormat="1" ht="12.75">
      <c r="E201" s="6"/>
      <c r="I201" s="6"/>
      <c r="L201" s="6"/>
      <c r="O201" s="6"/>
      <c r="R201" s="6"/>
      <c r="U201" s="6"/>
      <c r="X201" s="6"/>
      <c r="AA201" s="6"/>
    </row>
    <row r="202" spans="5:27" s="1" customFormat="1" ht="12.75">
      <c r="E202" s="6"/>
      <c r="I202" s="6"/>
      <c r="L202" s="6"/>
      <c r="O202" s="6"/>
      <c r="R202" s="6"/>
      <c r="U202" s="6"/>
      <c r="X202" s="6"/>
      <c r="AA202" s="6"/>
    </row>
    <row r="203" spans="5:27" s="1" customFormat="1" ht="12.75">
      <c r="E203" s="6"/>
      <c r="I203" s="6"/>
      <c r="L203" s="6"/>
      <c r="O203" s="6"/>
      <c r="R203" s="6"/>
      <c r="U203" s="6"/>
      <c r="X203" s="6"/>
      <c r="AA203" s="6"/>
    </row>
    <row r="204" spans="5:27" s="1" customFormat="1" ht="12.75">
      <c r="E204" s="6"/>
      <c r="I204" s="6"/>
      <c r="L204" s="6"/>
      <c r="O204" s="6"/>
      <c r="R204" s="6"/>
      <c r="U204" s="6"/>
      <c r="X204" s="6"/>
      <c r="AA204" s="6"/>
    </row>
    <row r="205" spans="5:27" s="1" customFormat="1" ht="12.75">
      <c r="E205" s="6"/>
      <c r="I205" s="6"/>
      <c r="L205" s="6"/>
      <c r="O205" s="6"/>
      <c r="R205" s="6"/>
      <c r="U205" s="6"/>
      <c r="X205" s="6"/>
      <c r="AA205" s="6"/>
    </row>
    <row r="206" spans="5:27" s="1" customFormat="1" ht="12.75">
      <c r="E206" s="6"/>
      <c r="I206" s="6"/>
      <c r="L206" s="6"/>
      <c r="O206" s="6"/>
      <c r="R206" s="6"/>
      <c r="U206" s="6"/>
      <c r="X206" s="6"/>
      <c r="AA206" s="6"/>
    </row>
    <row r="207" spans="5:27" s="1" customFormat="1" ht="12.75">
      <c r="E207" s="6"/>
      <c r="I207" s="6"/>
      <c r="L207" s="6"/>
      <c r="O207" s="6"/>
      <c r="R207" s="6"/>
      <c r="U207" s="6"/>
      <c r="X207" s="6"/>
      <c r="AA207" s="6"/>
    </row>
    <row r="208" spans="5:27" s="1" customFormat="1" ht="12.75">
      <c r="E208" s="6"/>
      <c r="I208" s="6"/>
      <c r="L208" s="6"/>
      <c r="O208" s="6"/>
      <c r="R208" s="6"/>
      <c r="U208" s="6"/>
      <c r="X208" s="6"/>
      <c r="AA208" s="6"/>
    </row>
    <row r="209" spans="5:27" s="1" customFormat="1" ht="12.75">
      <c r="E209" s="6"/>
      <c r="I209" s="6"/>
      <c r="L209" s="6"/>
      <c r="O209" s="6"/>
      <c r="R209" s="6"/>
      <c r="U209" s="6"/>
      <c r="X209" s="6"/>
      <c r="AA209" s="6"/>
    </row>
    <row r="210" spans="5:27" s="1" customFormat="1" ht="12.75">
      <c r="E210" s="6"/>
      <c r="I210" s="6"/>
      <c r="L210" s="6"/>
      <c r="O210" s="6"/>
      <c r="R210" s="6"/>
      <c r="U210" s="6"/>
      <c r="X210" s="6"/>
      <c r="AA210" s="6"/>
    </row>
    <row r="211" spans="5:27" s="1" customFormat="1" ht="12.75">
      <c r="E211" s="6"/>
      <c r="I211" s="6"/>
      <c r="L211" s="6"/>
      <c r="O211" s="6"/>
      <c r="R211" s="6"/>
      <c r="U211" s="6"/>
      <c r="X211" s="6"/>
      <c r="AA211" s="6"/>
    </row>
    <row r="212" spans="5:27" s="1" customFormat="1" ht="12.75">
      <c r="E212" s="6"/>
      <c r="I212" s="6"/>
      <c r="L212" s="6"/>
      <c r="O212" s="6"/>
      <c r="R212" s="6"/>
      <c r="U212" s="6"/>
      <c r="X212" s="6"/>
      <c r="AA212" s="6"/>
    </row>
    <row r="213" spans="5:27" s="1" customFormat="1" ht="12.75">
      <c r="E213" s="6"/>
      <c r="I213" s="6"/>
      <c r="L213" s="6"/>
      <c r="O213" s="6"/>
      <c r="R213" s="6"/>
      <c r="U213" s="6"/>
      <c r="X213" s="6"/>
      <c r="AA213" s="6"/>
    </row>
    <row r="214" spans="5:27" s="1" customFormat="1" ht="12.75">
      <c r="E214" s="6"/>
      <c r="I214" s="6"/>
      <c r="L214" s="6"/>
      <c r="O214" s="6"/>
      <c r="R214" s="6"/>
      <c r="U214" s="6"/>
      <c r="X214" s="6"/>
      <c r="AA214" s="6"/>
    </row>
    <row r="215" spans="5:27" s="1" customFormat="1" ht="12.75">
      <c r="E215" s="6"/>
      <c r="I215" s="6"/>
      <c r="L215" s="6"/>
      <c r="O215" s="6"/>
      <c r="R215" s="6"/>
      <c r="U215" s="6"/>
      <c r="X215" s="6"/>
      <c r="AA215" s="6"/>
    </row>
    <row r="216" spans="5:27" s="1" customFormat="1" ht="12.75">
      <c r="E216" s="6"/>
      <c r="I216" s="6"/>
      <c r="L216" s="6"/>
      <c r="O216" s="6"/>
      <c r="R216" s="6"/>
      <c r="U216" s="6"/>
      <c r="X216" s="6"/>
      <c r="AA216" s="6"/>
    </row>
    <row r="217" spans="5:27" s="1" customFormat="1" ht="12.75">
      <c r="E217" s="6"/>
      <c r="I217" s="6"/>
      <c r="L217" s="6"/>
      <c r="O217" s="6"/>
      <c r="R217" s="6"/>
      <c r="U217" s="6"/>
      <c r="X217" s="6"/>
      <c r="AA217" s="6"/>
    </row>
    <row r="218" spans="5:27" s="1" customFormat="1" ht="12.75">
      <c r="E218" s="6"/>
      <c r="I218" s="6"/>
      <c r="L218" s="6"/>
      <c r="O218" s="6"/>
      <c r="R218" s="6"/>
      <c r="U218" s="6"/>
      <c r="X218" s="6"/>
      <c r="AA218" s="6"/>
    </row>
    <row r="219" spans="5:27" s="1" customFormat="1" ht="12.75">
      <c r="E219" s="6"/>
      <c r="I219" s="6"/>
      <c r="L219" s="6"/>
      <c r="O219" s="6"/>
      <c r="R219" s="6"/>
      <c r="U219" s="6"/>
      <c r="X219" s="6"/>
      <c r="AA219" s="6"/>
    </row>
    <row r="220" spans="5:27" s="1" customFormat="1" ht="12.75">
      <c r="E220" s="6"/>
      <c r="I220" s="6"/>
      <c r="L220" s="6"/>
      <c r="O220" s="6"/>
      <c r="R220" s="6"/>
      <c r="U220" s="6"/>
      <c r="X220" s="6"/>
      <c r="AA220" s="6"/>
    </row>
    <row r="221" spans="5:27" s="1" customFormat="1" ht="12.75">
      <c r="E221" s="6"/>
      <c r="I221" s="6"/>
      <c r="L221" s="6"/>
      <c r="O221" s="6"/>
      <c r="R221" s="6"/>
      <c r="U221" s="6"/>
      <c r="X221" s="6"/>
      <c r="AA221" s="6"/>
    </row>
    <row r="222" spans="5:27" s="1" customFormat="1" ht="12.75">
      <c r="E222" s="6"/>
      <c r="I222" s="6"/>
      <c r="L222" s="6"/>
      <c r="O222" s="6"/>
      <c r="R222" s="6"/>
      <c r="U222" s="6"/>
      <c r="X222" s="6"/>
      <c r="AA222" s="6"/>
    </row>
    <row r="223" spans="5:27" s="1" customFormat="1" ht="12.75">
      <c r="E223" s="6"/>
      <c r="I223" s="6"/>
      <c r="L223" s="6"/>
      <c r="O223" s="6"/>
      <c r="R223" s="6"/>
      <c r="U223" s="6"/>
      <c r="X223" s="6"/>
      <c r="AA223" s="6"/>
    </row>
    <row r="224" spans="5:27" s="1" customFormat="1" ht="12.75">
      <c r="E224" s="6"/>
      <c r="I224" s="6"/>
      <c r="L224" s="6"/>
      <c r="O224" s="6"/>
      <c r="R224" s="6"/>
      <c r="U224" s="6"/>
      <c r="X224" s="6"/>
      <c r="AA224" s="6"/>
    </row>
    <row r="225" spans="5:27" s="1" customFormat="1" ht="12.75">
      <c r="E225" s="6"/>
      <c r="I225" s="6"/>
      <c r="L225" s="6"/>
      <c r="O225" s="6"/>
      <c r="R225" s="6"/>
      <c r="U225" s="6"/>
      <c r="X225" s="6"/>
      <c r="AA225" s="6"/>
    </row>
    <row r="226" spans="5:27" s="1" customFormat="1" ht="12.75">
      <c r="E226" s="6"/>
      <c r="I226" s="6"/>
      <c r="L226" s="6"/>
      <c r="O226" s="6"/>
      <c r="R226" s="6"/>
      <c r="U226" s="6"/>
      <c r="X226" s="6"/>
      <c r="AA226" s="6"/>
    </row>
    <row r="227" spans="5:27" s="1" customFormat="1" ht="12.75">
      <c r="E227" s="6"/>
      <c r="I227" s="6"/>
      <c r="L227" s="6"/>
      <c r="O227" s="6"/>
      <c r="R227" s="6"/>
      <c r="U227" s="6"/>
      <c r="X227" s="6"/>
      <c r="AA227" s="6"/>
    </row>
    <row r="228" spans="5:27" s="1" customFormat="1" ht="12.75">
      <c r="E228" s="6"/>
      <c r="I228" s="6"/>
      <c r="L228" s="6"/>
      <c r="O228" s="6"/>
      <c r="R228" s="6"/>
      <c r="U228" s="6"/>
      <c r="X228" s="6"/>
      <c r="AA228" s="6"/>
    </row>
    <row r="229" spans="5:27" s="1" customFormat="1" ht="12.75">
      <c r="E229" s="6"/>
      <c r="I229" s="6"/>
      <c r="L229" s="6"/>
      <c r="O229" s="6"/>
      <c r="R229" s="6"/>
      <c r="U229" s="6"/>
      <c r="X229" s="6"/>
      <c r="AA229" s="6"/>
    </row>
    <row r="230" spans="5:27" s="1" customFormat="1" ht="12.75">
      <c r="E230" s="6"/>
      <c r="I230" s="6"/>
      <c r="L230" s="6"/>
      <c r="O230" s="6"/>
      <c r="R230" s="6"/>
      <c r="U230" s="6"/>
      <c r="X230" s="6"/>
      <c r="AA230" s="6"/>
    </row>
    <row r="231" spans="5:27" s="1" customFormat="1" ht="12.75">
      <c r="E231" s="6"/>
      <c r="I231" s="6"/>
      <c r="L231" s="6"/>
      <c r="O231" s="6"/>
      <c r="R231" s="6"/>
      <c r="U231" s="6"/>
      <c r="X231" s="6"/>
      <c r="AA231" s="6"/>
    </row>
    <row r="232" spans="5:27" s="1" customFormat="1" ht="12.75">
      <c r="E232" s="6"/>
      <c r="I232" s="6"/>
      <c r="L232" s="6"/>
      <c r="O232" s="6"/>
      <c r="R232" s="6"/>
      <c r="U232" s="6"/>
      <c r="X232" s="6"/>
      <c r="AA232" s="6"/>
    </row>
    <row r="233" spans="5:27" s="1" customFormat="1" ht="12.75">
      <c r="E233" s="6"/>
      <c r="I233" s="6"/>
      <c r="L233" s="6"/>
      <c r="O233" s="6"/>
      <c r="R233" s="6"/>
      <c r="U233" s="6"/>
      <c r="X233" s="6"/>
      <c r="AA233" s="6"/>
    </row>
    <row r="234" spans="5:27" s="1" customFormat="1" ht="12.75">
      <c r="E234" s="6"/>
      <c r="I234" s="6"/>
      <c r="L234" s="6"/>
      <c r="O234" s="6"/>
      <c r="R234" s="6"/>
      <c r="U234" s="6"/>
      <c r="X234" s="6"/>
      <c r="AA234" s="6"/>
    </row>
    <row r="235" spans="5:27" s="1" customFormat="1" ht="12.75">
      <c r="E235" s="6"/>
      <c r="I235" s="6"/>
      <c r="L235" s="6"/>
      <c r="O235" s="6"/>
      <c r="R235" s="6"/>
      <c r="U235" s="6"/>
      <c r="X235" s="6"/>
      <c r="AA235" s="6"/>
    </row>
    <row r="236" spans="5:27" s="1" customFormat="1" ht="12.75">
      <c r="E236" s="6"/>
      <c r="I236" s="6"/>
      <c r="L236" s="6"/>
      <c r="O236" s="6"/>
      <c r="R236" s="6"/>
      <c r="U236" s="6"/>
      <c r="X236" s="6"/>
      <c r="AA236" s="6"/>
    </row>
    <row r="237" spans="5:27" s="1" customFormat="1" ht="12.75">
      <c r="E237" s="6"/>
      <c r="I237" s="6"/>
      <c r="L237" s="6"/>
      <c r="O237" s="6"/>
      <c r="R237" s="6"/>
      <c r="U237" s="6"/>
      <c r="X237" s="6"/>
      <c r="AA237" s="6"/>
    </row>
    <row r="238" spans="5:27" s="1" customFormat="1" ht="12.75">
      <c r="E238" s="6"/>
      <c r="I238" s="6"/>
      <c r="L238" s="6"/>
      <c r="O238" s="6"/>
      <c r="R238" s="6"/>
      <c r="U238" s="6"/>
      <c r="X238" s="6"/>
      <c r="AA238" s="6"/>
    </row>
    <row r="239" spans="5:27" s="1" customFormat="1" ht="12.75">
      <c r="E239" s="6"/>
      <c r="I239" s="6"/>
      <c r="L239" s="6"/>
      <c r="O239" s="6"/>
      <c r="R239" s="6"/>
      <c r="U239" s="6"/>
      <c r="X239" s="6"/>
      <c r="AA239" s="6"/>
    </row>
    <row r="240" spans="5:27" s="1" customFormat="1" ht="12.75">
      <c r="E240" s="6"/>
      <c r="I240" s="6"/>
      <c r="L240" s="6"/>
      <c r="O240" s="6"/>
      <c r="R240" s="6"/>
      <c r="U240" s="6"/>
      <c r="X240" s="6"/>
      <c r="AA240" s="6"/>
    </row>
    <row r="241" spans="5:27" s="1" customFormat="1" ht="12.75">
      <c r="E241" s="6"/>
      <c r="I241" s="6"/>
      <c r="L241" s="6"/>
      <c r="O241" s="6"/>
      <c r="R241" s="6"/>
      <c r="U241" s="6"/>
      <c r="X241" s="6"/>
      <c r="AA241" s="6"/>
    </row>
    <row r="242" spans="5:27" s="1" customFormat="1" ht="12.75">
      <c r="E242" s="6"/>
      <c r="I242" s="6"/>
      <c r="L242" s="6"/>
      <c r="O242" s="6"/>
      <c r="R242" s="6"/>
      <c r="U242" s="6"/>
      <c r="X242" s="6"/>
      <c r="AA242" s="6"/>
    </row>
    <row r="243" spans="5:27" s="1" customFormat="1" ht="12.75">
      <c r="E243" s="6"/>
      <c r="I243" s="6"/>
      <c r="L243" s="6"/>
      <c r="O243" s="6"/>
      <c r="R243" s="6"/>
      <c r="U243" s="6"/>
      <c r="X243" s="6"/>
      <c r="AA243" s="6"/>
    </row>
    <row r="244" spans="5:27" s="1" customFormat="1" ht="12.75">
      <c r="E244" s="6"/>
      <c r="I244" s="6"/>
      <c r="L244" s="6"/>
      <c r="O244" s="6"/>
      <c r="R244" s="6"/>
      <c r="U244" s="6"/>
      <c r="X244" s="6"/>
      <c r="AA244" s="6"/>
    </row>
    <row r="245" spans="5:27" s="1" customFormat="1" ht="12.75">
      <c r="E245" s="6"/>
      <c r="I245" s="6"/>
      <c r="L245" s="6"/>
      <c r="O245" s="6"/>
      <c r="R245" s="6"/>
      <c r="U245" s="6"/>
      <c r="X245" s="6"/>
      <c r="AA245" s="6"/>
    </row>
    <row r="246" spans="5:27" s="1" customFormat="1" ht="12.75">
      <c r="E246" s="6"/>
      <c r="I246" s="6"/>
      <c r="L246" s="6"/>
      <c r="O246" s="6"/>
      <c r="R246" s="6"/>
      <c r="U246" s="6"/>
      <c r="X246" s="6"/>
      <c r="AA246" s="6"/>
    </row>
    <row r="247" spans="5:27" s="1" customFormat="1" ht="12.75">
      <c r="E247" s="6"/>
      <c r="I247" s="6"/>
      <c r="L247" s="6"/>
      <c r="O247" s="6"/>
      <c r="R247" s="6"/>
      <c r="U247" s="6"/>
      <c r="X247" s="6"/>
      <c r="AA247" s="6"/>
    </row>
    <row r="248" spans="5:27" s="1" customFormat="1" ht="12.75">
      <c r="E248" s="6"/>
      <c r="I248" s="6"/>
      <c r="L248" s="6"/>
      <c r="O248" s="6"/>
      <c r="R248" s="6"/>
      <c r="U248" s="6"/>
      <c r="X248" s="6"/>
      <c r="AA248" s="6"/>
    </row>
    <row r="249" spans="5:27" s="1" customFormat="1" ht="12.75">
      <c r="E249" s="6"/>
      <c r="I249" s="6"/>
      <c r="L249" s="6"/>
      <c r="O249" s="6"/>
      <c r="R249" s="6"/>
      <c r="U249" s="6"/>
      <c r="X249" s="6"/>
      <c r="AA249" s="6"/>
    </row>
    <row r="250" spans="5:27" s="1" customFormat="1" ht="12.75">
      <c r="E250" s="6"/>
      <c r="I250" s="6"/>
      <c r="L250" s="6"/>
      <c r="O250" s="6"/>
      <c r="R250" s="6"/>
      <c r="U250" s="6"/>
      <c r="X250" s="6"/>
      <c r="AA250" s="6"/>
    </row>
    <row r="251" spans="5:27" s="1" customFormat="1" ht="12.75">
      <c r="E251" s="6"/>
      <c r="I251" s="6"/>
      <c r="L251" s="6"/>
      <c r="O251" s="6"/>
      <c r="R251" s="6"/>
      <c r="U251" s="6"/>
      <c r="X251" s="6"/>
      <c r="AA251" s="6"/>
    </row>
    <row r="252" spans="5:27" s="1" customFormat="1" ht="12.75">
      <c r="E252" s="6"/>
      <c r="I252" s="6"/>
      <c r="L252" s="6"/>
      <c r="O252" s="6"/>
      <c r="R252" s="6"/>
      <c r="U252" s="6"/>
      <c r="X252" s="6"/>
      <c r="AA252" s="6"/>
    </row>
    <row r="253" spans="5:27" s="1" customFormat="1" ht="12.75">
      <c r="E253" s="6"/>
      <c r="I253" s="6"/>
      <c r="L253" s="6"/>
      <c r="O253" s="6"/>
      <c r="R253" s="6"/>
      <c r="U253" s="6"/>
      <c r="X253" s="6"/>
      <c r="AA253" s="6"/>
    </row>
    <row r="254" spans="5:27" s="1" customFormat="1" ht="12.75">
      <c r="E254" s="6"/>
      <c r="I254" s="6"/>
      <c r="L254" s="6"/>
      <c r="O254" s="6"/>
      <c r="R254" s="6"/>
      <c r="U254" s="6"/>
      <c r="X254" s="6"/>
      <c r="AA254" s="6"/>
    </row>
    <row r="255" spans="5:27" s="1" customFormat="1" ht="12.75">
      <c r="E255" s="6"/>
      <c r="I255" s="6"/>
      <c r="L255" s="6"/>
      <c r="O255" s="6"/>
      <c r="R255" s="6"/>
      <c r="U255" s="6"/>
      <c r="X255" s="6"/>
      <c r="AA255" s="6"/>
    </row>
    <row r="256" spans="5:27" s="1" customFormat="1" ht="12.75">
      <c r="E256" s="6"/>
      <c r="I256" s="6"/>
      <c r="L256" s="6"/>
      <c r="O256" s="6"/>
      <c r="R256" s="6"/>
      <c r="U256" s="6"/>
      <c r="X256" s="6"/>
      <c r="AA256" s="6"/>
    </row>
    <row r="257" spans="5:27" s="1" customFormat="1" ht="12.75">
      <c r="E257" s="6"/>
      <c r="I257" s="6"/>
      <c r="L257" s="6"/>
      <c r="O257" s="6"/>
      <c r="R257" s="6"/>
      <c r="U257" s="6"/>
      <c r="X257" s="6"/>
      <c r="AA257" s="6"/>
    </row>
    <row r="258" spans="5:27" s="1" customFormat="1" ht="12.75">
      <c r="E258" s="6"/>
      <c r="I258" s="6"/>
      <c r="L258" s="6"/>
      <c r="O258" s="6"/>
      <c r="R258" s="6"/>
      <c r="U258" s="6"/>
      <c r="X258" s="6"/>
      <c r="AA258" s="6"/>
    </row>
    <row r="259" spans="5:27" s="1" customFormat="1" ht="12.75">
      <c r="E259" s="6"/>
      <c r="I259" s="6"/>
      <c r="L259" s="6"/>
      <c r="O259" s="6"/>
      <c r="R259" s="6"/>
      <c r="U259" s="6"/>
      <c r="X259" s="6"/>
      <c r="AA259" s="6"/>
    </row>
    <row r="260" spans="5:27" s="1" customFormat="1" ht="12.75">
      <c r="E260" s="6"/>
      <c r="I260" s="6"/>
      <c r="L260" s="6"/>
      <c r="O260" s="6"/>
      <c r="R260" s="6"/>
      <c r="U260" s="6"/>
      <c r="X260" s="6"/>
      <c r="AA260" s="6"/>
    </row>
    <row r="261" spans="5:27" s="1" customFormat="1" ht="12.75">
      <c r="E261" s="6"/>
      <c r="I261" s="6"/>
      <c r="L261" s="6"/>
      <c r="O261" s="6"/>
      <c r="R261" s="6"/>
      <c r="U261" s="6"/>
      <c r="X261" s="6"/>
      <c r="AA261" s="6"/>
    </row>
    <row r="262" spans="5:27" s="1" customFormat="1" ht="12.75">
      <c r="E262" s="6"/>
      <c r="I262" s="6"/>
      <c r="L262" s="6"/>
      <c r="O262" s="6"/>
      <c r="R262" s="6"/>
      <c r="U262" s="6"/>
      <c r="X262" s="6"/>
      <c r="AA262" s="6"/>
    </row>
    <row r="263" spans="5:27" s="1" customFormat="1" ht="12.75">
      <c r="E263" s="6"/>
      <c r="I263" s="6"/>
      <c r="L263" s="6"/>
      <c r="O263" s="6"/>
      <c r="R263" s="6"/>
      <c r="U263" s="6"/>
      <c r="X263" s="6"/>
      <c r="AA263" s="6"/>
    </row>
    <row r="264" spans="5:27" s="1" customFormat="1" ht="12.75">
      <c r="E264" s="6"/>
      <c r="I264" s="6"/>
      <c r="L264" s="6"/>
      <c r="O264" s="6"/>
      <c r="R264" s="6"/>
      <c r="U264" s="6"/>
      <c r="X264" s="6"/>
      <c r="AA264" s="6"/>
    </row>
    <row r="265" spans="5:27" s="1" customFormat="1" ht="12.75">
      <c r="E265" s="6"/>
      <c r="I265" s="6"/>
      <c r="L265" s="6"/>
      <c r="O265" s="6"/>
      <c r="R265" s="6"/>
      <c r="U265" s="6"/>
      <c r="X265" s="6"/>
      <c r="AA265" s="6"/>
    </row>
    <row r="266" spans="5:27" s="1" customFormat="1" ht="12.75">
      <c r="E266" s="6"/>
      <c r="I266" s="6"/>
      <c r="L266" s="6"/>
      <c r="O266" s="6"/>
      <c r="R266" s="6"/>
      <c r="U266" s="6"/>
      <c r="X266" s="6"/>
      <c r="AA266" s="6"/>
    </row>
    <row r="267" spans="5:27" s="1" customFormat="1" ht="12.75">
      <c r="E267" s="6"/>
      <c r="I267" s="6"/>
      <c r="L267" s="6"/>
      <c r="O267" s="6"/>
      <c r="R267" s="6"/>
      <c r="U267" s="6"/>
      <c r="X267" s="6"/>
      <c r="AA267" s="6"/>
    </row>
    <row r="268" spans="5:27" s="1" customFormat="1" ht="12.75">
      <c r="E268" s="6"/>
      <c r="I268" s="6"/>
      <c r="L268" s="6"/>
      <c r="O268" s="6"/>
      <c r="R268" s="6"/>
      <c r="U268" s="6"/>
      <c r="X268" s="6"/>
      <c r="AA268" s="6"/>
    </row>
    <row r="269" spans="5:27" s="1" customFormat="1" ht="12.75">
      <c r="E269" s="6"/>
      <c r="I269" s="6"/>
      <c r="L269" s="6"/>
      <c r="O269" s="6"/>
      <c r="R269" s="6"/>
      <c r="U269" s="6"/>
      <c r="X269" s="6"/>
      <c r="AA269" s="6"/>
    </row>
    <row r="270" spans="5:27" s="1" customFormat="1" ht="12.75">
      <c r="E270" s="6"/>
      <c r="I270" s="6"/>
      <c r="L270" s="6"/>
      <c r="O270" s="6"/>
      <c r="R270" s="6"/>
      <c r="U270" s="6"/>
      <c r="X270" s="6"/>
      <c r="AA270" s="6"/>
    </row>
    <row r="271" spans="5:27" s="1" customFormat="1" ht="12.75">
      <c r="E271" s="6"/>
      <c r="I271" s="6"/>
      <c r="L271" s="6"/>
      <c r="O271" s="6"/>
      <c r="R271" s="6"/>
      <c r="U271" s="6"/>
      <c r="X271" s="6"/>
      <c r="AA271" s="6"/>
    </row>
    <row r="272" spans="5:27" s="1" customFormat="1" ht="12.75">
      <c r="E272" s="6"/>
      <c r="I272" s="6"/>
      <c r="L272" s="6"/>
      <c r="O272" s="6"/>
      <c r="R272" s="6"/>
      <c r="U272" s="6"/>
      <c r="X272" s="6"/>
      <c r="AA272" s="6"/>
    </row>
    <row r="273" spans="5:27" s="1" customFormat="1" ht="12.75">
      <c r="E273" s="6"/>
      <c r="I273" s="6"/>
      <c r="L273" s="6"/>
      <c r="O273" s="6"/>
      <c r="R273" s="6"/>
      <c r="U273" s="6"/>
      <c r="X273" s="6"/>
      <c r="AA273" s="6"/>
    </row>
    <row r="274" spans="5:27" s="1" customFormat="1" ht="12.75">
      <c r="E274" s="6"/>
      <c r="I274" s="6"/>
      <c r="L274" s="6"/>
      <c r="O274" s="6"/>
      <c r="R274" s="6"/>
      <c r="U274" s="6"/>
      <c r="X274" s="6"/>
      <c r="AA274" s="6"/>
    </row>
    <row r="275" spans="5:27" s="1" customFormat="1" ht="12.75">
      <c r="E275" s="6"/>
      <c r="I275" s="6"/>
      <c r="L275" s="6"/>
      <c r="O275" s="6"/>
      <c r="R275" s="6"/>
      <c r="U275" s="6"/>
      <c r="X275" s="6"/>
      <c r="AA275" s="6"/>
    </row>
    <row r="276" spans="5:27" s="1" customFormat="1" ht="12.75">
      <c r="E276" s="6"/>
      <c r="I276" s="6"/>
      <c r="L276" s="6"/>
      <c r="O276" s="6"/>
      <c r="R276" s="6"/>
      <c r="U276" s="6"/>
      <c r="X276" s="6"/>
      <c r="AA276" s="6"/>
    </row>
    <row r="277" spans="5:27" s="1" customFormat="1" ht="12.75">
      <c r="E277" s="6"/>
      <c r="I277" s="6"/>
      <c r="L277" s="6"/>
      <c r="O277" s="6"/>
      <c r="R277" s="6"/>
      <c r="U277" s="6"/>
      <c r="X277" s="6"/>
      <c r="AA277" s="6"/>
    </row>
    <row r="278" spans="5:27" s="1" customFormat="1" ht="12.75">
      <c r="E278" s="6"/>
      <c r="I278" s="6"/>
      <c r="L278" s="6"/>
      <c r="O278" s="6"/>
      <c r="R278" s="6"/>
      <c r="U278" s="6"/>
      <c r="X278" s="6"/>
      <c r="AA278" s="6"/>
    </row>
    <row r="279" spans="5:27" s="1" customFormat="1" ht="12.75">
      <c r="E279" s="6"/>
      <c r="I279" s="6"/>
      <c r="L279" s="6"/>
      <c r="O279" s="6"/>
      <c r="R279" s="6"/>
      <c r="U279" s="6"/>
      <c r="X279" s="6"/>
      <c r="AA279" s="6"/>
    </row>
    <row r="280" spans="5:27" s="1" customFormat="1" ht="12.75">
      <c r="E280" s="6"/>
      <c r="I280" s="6"/>
      <c r="L280" s="6"/>
      <c r="O280" s="6"/>
      <c r="R280" s="6"/>
      <c r="U280" s="6"/>
      <c r="X280" s="6"/>
      <c r="AA280" s="6"/>
    </row>
    <row r="281" spans="5:27" s="1" customFormat="1" ht="12.75">
      <c r="E281" s="6"/>
      <c r="I281" s="6"/>
      <c r="L281" s="6"/>
      <c r="O281" s="6"/>
      <c r="R281" s="6"/>
      <c r="U281" s="6"/>
      <c r="X281" s="6"/>
      <c r="AA281" s="6"/>
    </row>
    <row r="282" spans="5:27" s="1" customFormat="1" ht="12.75">
      <c r="E282" s="6"/>
      <c r="I282" s="6"/>
      <c r="L282" s="6"/>
      <c r="O282" s="6"/>
      <c r="R282" s="6"/>
      <c r="U282" s="6"/>
      <c r="X282" s="6"/>
      <c r="AA282" s="6"/>
    </row>
    <row r="283" spans="5:27" s="1" customFormat="1" ht="12.75">
      <c r="E283" s="6"/>
      <c r="I283" s="6"/>
      <c r="L283" s="6"/>
      <c r="O283" s="6"/>
      <c r="R283" s="6"/>
      <c r="U283" s="6"/>
      <c r="X283" s="6"/>
      <c r="AA283" s="6"/>
    </row>
    <row r="284" spans="5:27" s="1" customFormat="1" ht="12.75">
      <c r="E284" s="6"/>
      <c r="I284" s="6"/>
      <c r="L284" s="6"/>
      <c r="O284" s="6"/>
      <c r="R284" s="6"/>
      <c r="U284" s="6"/>
      <c r="X284" s="6"/>
      <c r="AA284" s="6"/>
    </row>
    <row r="285" spans="5:27" s="1" customFormat="1" ht="12.75">
      <c r="E285" s="6"/>
      <c r="I285" s="6"/>
      <c r="L285" s="6"/>
      <c r="O285" s="6"/>
      <c r="R285" s="6"/>
      <c r="U285" s="6"/>
      <c r="X285" s="6"/>
      <c r="AA285" s="6"/>
    </row>
    <row r="286" spans="5:27" s="1" customFormat="1" ht="12.75">
      <c r="E286" s="6"/>
      <c r="I286" s="6"/>
      <c r="L286" s="6"/>
      <c r="O286" s="6"/>
      <c r="R286" s="6"/>
      <c r="U286" s="6"/>
      <c r="X286" s="6"/>
      <c r="AA286" s="6"/>
    </row>
    <row r="287" spans="5:27" s="1" customFormat="1" ht="12.75">
      <c r="E287" s="6"/>
      <c r="I287" s="6"/>
      <c r="L287" s="6"/>
      <c r="O287" s="6"/>
      <c r="R287" s="6"/>
      <c r="U287" s="6"/>
      <c r="X287" s="6"/>
      <c r="AA287" s="6"/>
    </row>
    <row r="288" spans="5:27" s="1" customFormat="1" ht="12.75">
      <c r="E288" s="6"/>
      <c r="I288" s="6"/>
      <c r="L288" s="6"/>
      <c r="O288" s="6"/>
      <c r="R288" s="6"/>
      <c r="U288" s="6"/>
      <c r="X288" s="6"/>
      <c r="AA288" s="6"/>
    </row>
    <row r="289" spans="5:27" s="1" customFormat="1" ht="12.75">
      <c r="E289" s="6"/>
      <c r="I289" s="6"/>
      <c r="L289" s="6"/>
      <c r="O289" s="6"/>
      <c r="R289" s="6"/>
      <c r="U289" s="6"/>
      <c r="X289" s="6"/>
      <c r="AA289" s="6"/>
    </row>
    <row r="290" spans="5:27" s="1" customFormat="1" ht="12.75">
      <c r="E290" s="6"/>
      <c r="I290" s="6"/>
      <c r="L290" s="6"/>
      <c r="O290" s="6"/>
      <c r="R290" s="6"/>
      <c r="U290" s="6"/>
      <c r="X290" s="6"/>
      <c r="AA290" s="6"/>
    </row>
    <row r="291" spans="5:27" s="1" customFormat="1" ht="12.75">
      <c r="E291" s="6"/>
      <c r="I291" s="6"/>
      <c r="L291" s="6"/>
      <c r="O291" s="6"/>
      <c r="R291" s="6"/>
      <c r="U291" s="6"/>
      <c r="X291" s="6"/>
      <c r="AA291" s="6"/>
    </row>
    <row r="292" spans="5:27" s="1" customFormat="1" ht="12.75">
      <c r="E292" s="6"/>
      <c r="I292" s="6"/>
      <c r="L292" s="6"/>
      <c r="O292" s="6"/>
      <c r="R292" s="6"/>
      <c r="U292" s="6"/>
      <c r="X292" s="6"/>
      <c r="AA292" s="6"/>
    </row>
    <row r="293" spans="5:27" s="1" customFormat="1" ht="12.75">
      <c r="E293" s="6"/>
      <c r="I293" s="6"/>
      <c r="L293" s="6"/>
      <c r="O293" s="6"/>
      <c r="R293" s="6"/>
      <c r="U293" s="6"/>
      <c r="X293" s="6"/>
      <c r="AA293" s="6"/>
    </row>
    <row r="294" spans="5:27" s="1" customFormat="1" ht="12.75">
      <c r="E294" s="6"/>
      <c r="I294" s="6"/>
      <c r="L294" s="6"/>
      <c r="O294" s="6"/>
      <c r="R294" s="6"/>
      <c r="U294" s="6"/>
      <c r="X294" s="6"/>
      <c r="AA294" s="6"/>
    </row>
    <row r="295" spans="5:27" s="1" customFormat="1" ht="12.75">
      <c r="E295" s="6"/>
      <c r="I295" s="6"/>
      <c r="L295" s="7"/>
      <c r="M295"/>
      <c r="N295"/>
      <c r="O295" s="7"/>
      <c r="P295"/>
      <c r="R295" s="6"/>
      <c r="U295" s="6"/>
      <c r="X295" s="6"/>
      <c r="AA295" s="6"/>
    </row>
    <row r="296" spans="5:27" s="1" customFormat="1" ht="12.75">
      <c r="E296" s="6"/>
      <c r="I296" s="6"/>
      <c r="L296" s="7"/>
      <c r="M296"/>
      <c r="N296"/>
      <c r="O296" s="7"/>
      <c r="P296"/>
      <c r="R296" s="6"/>
      <c r="U296" s="6"/>
      <c r="X296" s="6"/>
      <c r="AA296" s="6"/>
    </row>
    <row r="297" spans="5:27" s="1" customFormat="1" ht="12.75">
      <c r="E297" s="6"/>
      <c r="I297" s="6"/>
      <c r="L297" s="7"/>
      <c r="M297"/>
      <c r="N297"/>
      <c r="O297" s="7"/>
      <c r="P297"/>
      <c r="R297" s="6"/>
      <c r="U297" s="6"/>
      <c r="X297" s="6"/>
      <c r="AA297" s="6"/>
    </row>
    <row r="298" spans="5:27" s="1" customFormat="1" ht="12.75">
      <c r="E298" s="6"/>
      <c r="I298" s="6"/>
      <c r="L298" s="7"/>
      <c r="M298"/>
      <c r="N298"/>
      <c r="O298" s="7"/>
      <c r="P298"/>
      <c r="R298" s="6"/>
      <c r="U298" s="6"/>
      <c r="X298" s="6"/>
      <c r="AA298" s="6"/>
    </row>
    <row r="299" spans="5:27" s="1" customFormat="1" ht="12.75">
      <c r="E299" s="6"/>
      <c r="I299" s="6"/>
      <c r="L299" s="7"/>
      <c r="M299"/>
      <c r="N299"/>
      <c r="O299" s="7"/>
      <c r="P299"/>
      <c r="R299" s="6"/>
      <c r="U299" s="6"/>
      <c r="X299" s="6"/>
      <c r="AA299" s="6"/>
    </row>
    <row r="300" spans="5:27" s="1" customFormat="1" ht="12.75">
      <c r="E300" s="6"/>
      <c r="I300" s="6"/>
      <c r="L300" s="7"/>
      <c r="M300"/>
      <c r="N300"/>
      <c r="O300" s="7"/>
      <c r="P300"/>
      <c r="R300" s="6"/>
      <c r="U300" s="6"/>
      <c r="X300" s="6"/>
      <c r="AA300" s="6"/>
    </row>
    <row r="301" spans="5:27" s="1" customFormat="1" ht="12.75">
      <c r="E301" s="6"/>
      <c r="I301" s="6"/>
      <c r="L301" s="7"/>
      <c r="M301"/>
      <c r="N301"/>
      <c r="O301" s="7"/>
      <c r="P301"/>
      <c r="R301" s="6"/>
      <c r="U301" s="6"/>
      <c r="X301" s="6"/>
      <c r="AA301" s="6"/>
    </row>
    <row r="302" spans="5:27" s="1" customFormat="1" ht="12.75">
      <c r="E302" s="6"/>
      <c r="I302" s="6"/>
      <c r="L302" s="7"/>
      <c r="M302"/>
      <c r="N302"/>
      <c r="O302" s="7"/>
      <c r="P302"/>
      <c r="R302" s="6"/>
      <c r="U302" s="6"/>
      <c r="X302" s="6"/>
      <c r="AA302" s="6"/>
    </row>
    <row r="303" spans="5:27" s="1" customFormat="1" ht="12.75">
      <c r="E303" s="6"/>
      <c r="I303" s="6"/>
      <c r="L303" s="7"/>
      <c r="M303"/>
      <c r="N303"/>
      <c r="O303" s="7"/>
      <c r="P303"/>
      <c r="R303" s="6"/>
      <c r="U303" s="6"/>
      <c r="X303" s="6"/>
      <c r="AA303" s="6"/>
    </row>
    <row r="304" spans="5:27" s="1" customFormat="1" ht="12.75">
      <c r="E304" s="6"/>
      <c r="I304" s="6"/>
      <c r="L304" s="7"/>
      <c r="M304"/>
      <c r="N304"/>
      <c r="O304" s="7"/>
      <c r="P304"/>
      <c r="R304" s="6"/>
      <c r="U304" s="6"/>
      <c r="X304" s="6"/>
      <c r="AA304" s="6"/>
    </row>
    <row r="305" spans="5:27" s="1" customFormat="1" ht="12.75">
      <c r="E305" s="6"/>
      <c r="I305" s="6"/>
      <c r="L305" s="7"/>
      <c r="M305"/>
      <c r="N305"/>
      <c r="O305" s="7"/>
      <c r="P305"/>
      <c r="R305" s="6"/>
      <c r="U305" s="6"/>
      <c r="X305" s="6"/>
      <c r="AA305" s="6"/>
    </row>
  </sheetData>
  <sheetProtection password="C6D0" sheet="1"/>
  <mergeCells count="17">
    <mergeCell ref="B6:B44"/>
    <mergeCell ref="B2:AA2"/>
    <mergeCell ref="P4:U4"/>
    <mergeCell ref="V4:AA4"/>
    <mergeCell ref="C3:AA3"/>
    <mergeCell ref="B3:B5"/>
    <mergeCell ref="C4:I4"/>
    <mergeCell ref="G5:H5"/>
    <mergeCell ref="J4:O4"/>
    <mergeCell ref="D40:G41"/>
    <mergeCell ref="H34:H41"/>
    <mergeCell ref="D26:H27"/>
    <mergeCell ref="D31:H33"/>
    <mergeCell ref="D34:G35"/>
    <mergeCell ref="D36:G37"/>
    <mergeCell ref="D38:G39"/>
    <mergeCell ref="D28:H30"/>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A305"/>
  <sheetViews>
    <sheetView showGridLines="0" zoomScale="80" zoomScaleNormal="80" zoomScalePageLayoutView="0" workbookViewId="0" topLeftCell="A1">
      <selection activeCell="Y9" sqref="Y9:Z9"/>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8" width="1.625" style="7" customWidth="1"/>
    <col min="9" max="9" width="1.625" style="0" customWidth="1"/>
    <col min="10" max="10" width="14.625" style="0" customWidth="1"/>
    <col min="11" max="11" width="1.625" style="7" customWidth="1"/>
    <col min="12" max="12" width="1.625" style="0" customWidth="1"/>
    <col min="13" max="13" width="14.625" style="0" customWidth="1"/>
    <col min="14" max="15" width="1.625" style="7" customWidth="1"/>
    <col min="16" max="16" width="14.625" style="0" customWidth="1"/>
    <col min="17" max="17" width="1.625" style="7" customWidth="1"/>
    <col min="18" max="18" width="1.625" style="0" customWidth="1"/>
    <col min="19" max="19" width="14.625" style="0" customWidth="1"/>
    <col min="20" max="20" width="1.625" style="7" customWidth="1"/>
    <col min="21" max="21" width="1.625" style="0" customWidth="1"/>
    <col min="22" max="22" width="14.625" style="0" customWidth="1"/>
    <col min="23" max="23" width="1.75390625" style="7" customWidth="1"/>
    <col min="24" max="24" width="1.75390625" style="0" customWidth="1"/>
    <col min="25" max="25" width="8.75390625" style="0" customWidth="1"/>
    <col min="26" max="26" width="6.50390625" style="0" customWidth="1"/>
    <col min="27" max="27" width="1.75390625" style="7" customWidth="1"/>
    <col min="28" max="28" width="1.4921875" style="0" customWidth="1"/>
  </cols>
  <sheetData>
    <row r="2" spans="2:27" s="1" customFormat="1" ht="27.75" customHeight="1" thickBot="1">
      <c r="B2" s="220" t="str">
        <f>'学習・教育目標(A)'!B2:AA2</f>
        <v>学習・教育目標を達成するために必要な授業科目の流れ（2010年度（偶数年度）学生便覧適応版）</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2:27" s="1" customFormat="1" ht="16.5" customHeight="1">
      <c r="B3" s="306" t="s">
        <v>0</v>
      </c>
      <c r="C3" s="303" t="s">
        <v>7</v>
      </c>
      <c r="D3" s="304"/>
      <c r="E3" s="304"/>
      <c r="F3" s="304"/>
      <c r="G3" s="304"/>
      <c r="H3" s="304"/>
      <c r="I3" s="304"/>
      <c r="J3" s="304"/>
      <c r="K3" s="304"/>
      <c r="L3" s="304"/>
      <c r="M3" s="304"/>
      <c r="N3" s="304"/>
      <c r="O3" s="304"/>
      <c r="P3" s="304"/>
      <c r="Q3" s="304"/>
      <c r="R3" s="304"/>
      <c r="S3" s="304"/>
      <c r="T3" s="304"/>
      <c r="U3" s="304"/>
      <c r="V3" s="304"/>
      <c r="W3" s="304"/>
      <c r="X3" s="304"/>
      <c r="Y3" s="304"/>
      <c r="Z3" s="304"/>
      <c r="AA3" s="305"/>
    </row>
    <row r="4" spans="2:27" s="1" customFormat="1" ht="16.5" customHeight="1">
      <c r="B4" s="307"/>
      <c r="C4" s="299" t="s">
        <v>3</v>
      </c>
      <c r="D4" s="299"/>
      <c r="E4" s="299"/>
      <c r="F4" s="299"/>
      <c r="G4" s="299"/>
      <c r="H4" s="300"/>
      <c r="I4" s="301" t="s">
        <v>4</v>
      </c>
      <c r="J4" s="299"/>
      <c r="K4" s="299"/>
      <c r="L4" s="299"/>
      <c r="M4" s="299"/>
      <c r="N4" s="310"/>
      <c r="O4" s="298" t="s">
        <v>5</v>
      </c>
      <c r="P4" s="299"/>
      <c r="Q4" s="299"/>
      <c r="R4" s="299"/>
      <c r="S4" s="299"/>
      <c r="T4" s="300"/>
      <c r="U4" s="301" t="s">
        <v>6</v>
      </c>
      <c r="V4" s="299"/>
      <c r="W4" s="299"/>
      <c r="X4" s="299"/>
      <c r="Y4" s="299"/>
      <c r="Z4" s="300"/>
      <c r="AA4" s="302"/>
    </row>
    <row r="5" spans="2:27" s="2" customFormat="1" ht="16.5" customHeight="1" thickBot="1">
      <c r="B5" s="308"/>
      <c r="C5" s="8"/>
      <c r="D5" s="9" t="s">
        <v>1</v>
      </c>
      <c r="E5" s="10"/>
      <c r="F5" s="12"/>
      <c r="G5" s="13" t="s">
        <v>2</v>
      </c>
      <c r="H5" s="14"/>
      <c r="I5" s="15"/>
      <c r="J5" s="13" t="s">
        <v>1</v>
      </c>
      <c r="K5" s="16"/>
      <c r="L5" s="9"/>
      <c r="M5" s="9" t="s">
        <v>2</v>
      </c>
      <c r="N5" s="11"/>
      <c r="O5" s="10"/>
      <c r="P5" s="9" t="s">
        <v>1</v>
      </c>
      <c r="Q5" s="10"/>
      <c r="R5" s="12"/>
      <c r="S5" s="13" t="s">
        <v>2</v>
      </c>
      <c r="T5" s="14"/>
      <c r="U5" s="15"/>
      <c r="V5" s="13" t="s">
        <v>1</v>
      </c>
      <c r="W5" s="16"/>
      <c r="X5" s="9"/>
      <c r="Y5" s="309" t="s">
        <v>2</v>
      </c>
      <c r="Z5" s="309"/>
      <c r="AA5" s="17"/>
    </row>
    <row r="6" spans="2:27" s="4" customFormat="1" ht="17.25" customHeight="1" thickTop="1">
      <c r="B6" s="258" t="s">
        <v>66</v>
      </c>
      <c r="C6" s="35"/>
      <c r="D6" s="35"/>
      <c r="E6" s="36"/>
      <c r="F6" s="37"/>
      <c r="G6" s="35"/>
      <c r="H6" s="36"/>
      <c r="I6" s="38"/>
      <c r="J6" s="35"/>
      <c r="K6" s="39"/>
      <c r="L6" s="35"/>
      <c r="M6" s="35"/>
      <c r="N6" s="40"/>
      <c r="O6" s="36"/>
      <c r="P6" s="35"/>
      <c r="Q6" s="36"/>
      <c r="R6" s="37"/>
      <c r="S6" s="35"/>
      <c r="T6" s="36"/>
      <c r="U6" s="38"/>
      <c r="V6" s="35"/>
      <c r="W6" s="39"/>
      <c r="X6" s="35"/>
      <c r="Y6" s="35"/>
      <c r="Z6" s="35"/>
      <c r="AA6" s="101"/>
    </row>
    <row r="7" spans="2:27" s="3" customFormat="1" ht="16.5" customHeight="1">
      <c r="B7" s="259"/>
      <c r="C7" s="35"/>
      <c r="D7" s="35"/>
      <c r="E7" s="36"/>
      <c r="F7" s="37"/>
      <c r="G7" s="35"/>
      <c r="H7" s="36"/>
      <c r="I7" s="44"/>
      <c r="J7" s="41"/>
      <c r="K7" s="45"/>
      <c r="L7" s="41"/>
      <c r="M7" s="41"/>
      <c r="N7" s="46"/>
      <c r="O7" s="42"/>
      <c r="P7" s="41"/>
      <c r="Q7" s="42"/>
      <c r="R7" s="43"/>
      <c r="S7" s="47"/>
      <c r="T7" s="48"/>
      <c r="U7" s="47"/>
      <c r="V7" s="47"/>
      <c r="W7" s="51"/>
      <c r="X7" s="47"/>
      <c r="Y7" s="339" t="s">
        <v>14</v>
      </c>
      <c r="Z7" s="340"/>
      <c r="AA7" s="102"/>
    </row>
    <row r="8" spans="2:27" s="3" customFormat="1" ht="10.5" customHeight="1">
      <c r="B8" s="259"/>
      <c r="C8" s="41"/>
      <c r="D8" s="41"/>
      <c r="E8" s="42"/>
      <c r="F8" s="43"/>
      <c r="G8" s="41"/>
      <c r="H8" s="42"/>
      <c r="I8" s="44"/>
      <c r="J8" s="41"/>
      <c r="K8" s="45"/>
      <c r="L8" s="41"/>
      <c r="M8" s="41"/>
      <c r="N8" s="42"/>
      <c r="O8" s="50"/>
      <c r="P8" s="41"/>
      <c r="Q8" s="42"/>
      <c r="R8" s="43"/>
      <c r="S8" s="47"/>
      <c r="T8" s="48"/>
      <c r="U8" s="47"/>
      <c r="V8" s="47"/>
      <c r="W8" s="51"/>
      <c r="X8" s="47"/>
      <c r="Y8" s="52"/>
      <c r="Z8" s="52"/>
      <c r="AA8" s="102"/>
    </row>
    <row r="9" spans="2:27" s="3" customFormat="1" ht="16.5" customHeight="1">
      <c r="B9" s="259"/>
      <c r="C9" s="41"/>
      <c r="D9" s="324" t="s">
        <v>61</v>
      </c>
      <c r="E9" s="325"/>
      <c r="F9" s="325"/>
      <c r="G9" s="325"/>
      <c r="H9" s="325"/>
      <c r="I9" s="325"/>
      <c r="J9" s="325"/>
      <c r="K9" s="325"/>
      <c r="L9" s="325"/>
      <c r="M9" s="325"/>
      <c r="N9" s="325"/>
      <c r="O9" s="325"/>
      <c r="P9" s="325"/>
      <c r="Q9" s="325"/>
      <c r="R9" s="325"/>
      <c r="S9" s="320" t="s">
        <v>78</v>
      </c>
      <c r="T9" s="321"/>
      <c r="U9" s="321"/>
      <c r="V9" s="321"/>
      <c r="W9" s="321"/>
      <c r="X9" s="321"/>
      <c r="Y9" s="322">
        <v>0</v>
      </c>
      <c r="Z9" s="323"/>
      <c r="AA9" s="102">
        <f>IF(Y9&lt;2,Y9,2)</f>
        <v>0</v>
      </c>
    </row>
    <row r="10" spans="2:27" s="3" customFormat="1" ht="10.5" customHeight="1">
      <c r="B10" s="259"/>
      <c r="C10" s="41"/>
      <c r="D10" s="81"/>
      <c r="E10" s="71"/>
      <c r="F10" s="72"/>
      <c r="G10" s="81"/>
      <c r="H10" s="71"/>
      <c r="I10" s="76"/>
      <c r="J10" s="81"/>
      <c r="K10" s="80"/>
      <c r="L10" s="81"/>
      <c r="M10" s="86"/>
      <c r="N10" s="86"/>
      <c r="O10" s="85"/>
      <c r="P10" s="86"/>
      <c r="Q10" s="71"/>
      <c r="R10" s="72"/>
      <c r="S10" s="121"/>
      <c r="T10" s="122"/>
      <c r="U10" s="121"/>
      <c r="V10" s="121"/>
      <c r="W10" s="123"/>
      <c r="X10" s="121"/>
      <c r="Y10" s="52"/>
      <c r="Z10" s="52"/>
      <c r="AA10" s="102"/>
    </row>
    <row r="11" spans="2:27" s="3" customFormat="1" ht="16.5" customHeight="1">
      <c r="B11" s="259"/>
      <c r="C11" s="41"/>
      <c r="D11" s="324" t="s">
        <v>63</v>
      </c>
      <c r="E11" s="325"/>
      <c r="F11" s="325"/>
      <c r="G11" s="325"/>
      <c r="H11" s="325"/>
      <c r="I11" s="325"/>
      <c r="J11" s="325"/>
      <c r="K11" s="325"/>
      <c r="L11" s="325"/>
      <c r="M11" s="325"/>
      <c r="N11" s="325"/>
      <c r="O11" s="325"/>
      <c r="P11" s="325"/>
      <c r="Q11" s="325"/>
      <c r="R11" s="325"/>
      <c r="S11" s="320" t="s">
        <v>78</v>
      </c>
      <c r="T11" s="321"/>
      <c r="U11" s="321"/>
      <c r="V11" s="321"/>
      <c r="W11" s="321"/>
      <c r="X11" s="321"/>
      <c r="Y11" s="331">
        <v>0</v>
      </c>
      <c r="Z11" s="332"/>
      <c r="AA11" s="102">
        <f>IF(Y11&lt;10,Y11,10)</f>
        <v>0</v>
      </c>
    </row>
    <row r="12" spans="2:27" s="3" customFormat="1" ht="10.5" customHeight="1">
      <c r="B12" s="259"/>
      <c r="C12" s="41"/>
      <c r="D12" s="81"/>
      <c r="E12" s="71"/>
      <c r="F12" s="72"/>
      <c r="G12" s="81"/>
      <c r="H12" s="71"/>
      <c r="I12" s="76"/>
      <c r="J12" s="81"/>
      <c r="K12" s="80"/>
      <c r="L12" s="81"/>
      <c r="M12" s="86"/>
      <c r="N12" s="86"/>
      <c r="O12" s="85"/>
      <c r="P12" s="86"/>
      <c r="Q12" s="71"/>
      <c r="R12" s="72"/>
      <c r="S12" s="121"/>
      <c r="T12" s="122"/>
      <c r="U12" s="121"/>
      <c r="V12" s="121"/>
      <c r="W12" s="123"/>
      <c r="X12" s="121"/>
      <c r="Y12" s="52"/>
      <c r="Z12" s="52"/>
      <c r="AA12" s="102"/>
    </row>
    <row r="13" spans="2:27" s="3" customFormat="1" ht="16.5" customHeight="1">
      <c r="B13" s="259"/>
      <c r="C13" s="41"/>
      <c r="D13" s="324" t="s">
        <v>64</v>
      </c>
      <c r="E13" s="325"/>
      <c r="F13" s="325"/>
      <c r="G13" s="325"/>
      <c r="H13" s="325"/>
      <c r="I13" s="325"/>
      <c r="J13" s="325"/>
      <c r="K13" s="325"/>
      <c r="L13" s="325"/>
      <c r="M13" s="325"/>
      <c r="N13" s="325"/>
      <c r="O13" s="325"/>
      <c r="P13" s="325"/>
      <c r="Q13" s="325"/>
      <c r="R13" s="325"/>
      <c r="S13" s="320" t="s">
        <v>78</v>
      </c>
      <c r="T13" s="321"/>
      <c r="U13" s="321"/>
      <c r="V13" s="321"/>
      <c r="W13" s="321"/>
      <c r="X13" s="321"/>
      <c r="Y13" s="331">
        <v>0</v>
      </c>
      <c r="Z13" s="332"/>
      <c r="AA13" s="102">
        <f>IF(Y13&lt;10,Y13,10)</f>
        <v>0</v>
      </c>
    </row>
    <row r="14" spans="2:27" s="4" customFormat="1" ht="10.5" customHeight="1">
      <c r="B14" s="259"/>
      <c r="C14" s="35"/>
      <c r="D14" s="79"/>
      <c r="E14" s="69"/>
      <c r="F14" s="70"/>
      <c r="G14" s="79"/>
      <c r="H14" s="69"/>
      <c r="I14" s="75"/>
      <c r="J14" s="79"/>
      <c r="K14" s="78"/>
      <c r="L14" s="79"/>
      <c r="M14" s="87"/>
      <c r="N14" s="87"/>
      <c r="O14" s="88"/>
      <c r="P14" s="87"/>
      <c r="Q14" s="69"/>
      <c r="R14" s="70"/>
      <c r="S14" s="116"/>
      <c r="T14" s="124"/>
      <c r="U14" s="116"/>
      <c r="V14" s="125"/>
      <c r="W14" s="126"/>
      <c r="X14" s="127"/>
      <c r="Y14" s="52"/>
      <c r="Z14" s="52"/>
      <c r="AA14" s="101"/>
    </row>
    <row r="15" spans="2:27" s="4" customFormat="1" ht="16.5" customHeight="1">
      <c r="B15" s="259"/>
      <c r="C15" s="35"/>
      <c r="D15" s="324" t="s">
        <v>62</v>
      </c>
      <c r="E15" s="325"/>
      <c r="F15" s="325"/>
      <c r="G15" s="325"/>
      <c r="H15" s="325"/>
      <c r="I15" s="325"/>
      <c r="J15" s="325"/>
      <c r="K15" s="325"/>
      <c r="L15" s="325"/>
      <c r="M15" s="325"/>
      <c r="N15" s="325"/>
      <c r="O15" s="325"/>
      <c r="P15" s="325"/>
      <c r="Q15" s="325"/>
      <c r="R15" s="325"/>
      <c r="S15" s="320" t="s">
        <v>78</v>
      </c>
      <c r="T15" s="321"/>
      <c r="U15" s="321"/>
      <c r="V15" s="321"/>
      <c r="W15" s="321"/>
      <c r="X15" s="321"/>
      <c r="Y15" s="331">
        <v>0</v>
      </c>
      <c r="Z15" s="332"/>
      <c r="AA15" s="102">
        <f>IF(Y15&lt;10,Y15,10)</f>
        <v>0</v>
      </c>
    </row>
    <row r="16" spans="2:27" s="4" customFormat="1" ht="10.5" customHeight="1">
      <c r="B16" s="259"/>
      <c r="C16" s="35"/>
      <c r="D16" s="79"/>
      <c r="E16" s="69"/>
      <c r="F16" s="70"/>
      <c r="G16" s="79"/>
      <c r="H16" s="69"/>
      <c r="I16" s="75"/>
      <c r="J16" s="79"/>
      <c r="K16" s="78"/>
      <c r="L16" s="79"/>
      <c r="M16" s="79"/>
      <c r="N16" s="69"/>
      <c r="O16" s="88"/>
      <c r="P16" s="79"/>
      <c r="Q16" s="69"/>
      <c r="R16" s="70"/>
      <c r="S16" s="87"/>
      <c r="T16" s="89"/>
      <c r="U16" s="87"/>
      <c r="V16" s="87"/>
      <c r="W16" s="78"/>
      <c r="X16" s="79"/>
      <c r="Y16" s="79"/>
      <c r="Z16" s="79"/>
      <c r="AA16" s="128">
        <f>IF(SUM(AA9:AA15)&lt;16,SUM(AA9:AA15),16)</f>
        <v>0</v>
      </c>
    </row>
    <row r="17" spans="2:27" s="4" customFormat="1" ht="16.5" customHeight="1">
      <c r="B17" s="259"/>
      <c r="C17" s="35"/>
      <c r="D17" s="79"/>
      <c r="E17" s="69"/>
      <c r="F17" s="70"/>
      <c r="G17" s="79"/>
      <c r="H17" s="69"/>
      <c r="I17" s="75"/>
      <c r="J17" s="79"/>
      <c r="K17" s="78"/>
      <c r="L17" s="79"/>
      <c r="M17" s="79"/>
      <c r="N17" s="69"/>
      <c r="O17" s="88"/>
      <c r="P17" s="79"/>
      <c r="Q17" s="69"/>
      <c r="R17" s="70"/>
      <c r="S17" s="87"/>
      <c r="T17" s="89"/>
      <c r="U17" s="87"/>
      <c r="V17" s="87"/>
      <c r="W17" s="87"/>
      <c r="X17" s="70"/>
      <c r="Y17" s="87"/>
      <c r="Z17" s="87"/>
      <c r="AA17" s="128"/>
    </row>
    <row r="18" spans="2:27" s="4" customFormat="1" ht="10.5" customHeight="1">
      <c r="B18" s="259"/>
      <c r="C18" s="35"/>
      <c r="D18" s="79"/>
      <c r="E18" s="69"/>
      <c r="F18" s="70"/>
      <c r="G18" s="79"/>
      <c r="H18" s="69"/>
      <c r="I18" s="75"/>
      <c r="J18" s="79"/>
      <c r="K18" s="78"/>
      <c r="L18" s="79"/>
      <c r="M18" s="79"/>
      <c r="N18" s="84"/>
      <c r="O18" s="69"/>
      <c r="P18" s="79"/>
      <c r="Q18" s="69"/>
      <c r="R18" s="70"/>
      <c r="S18" s="87"/>
      <c r="T18" s="89"/>
      <c r="U18" s="87"/>
      <c r="V18" s="87"/>
      <c r="W18" s="87"/>
      <c r="X18" s="70"/>
      <c r="Y18" s="87"/>
      <c r="Z18" s="87"/>
      <c r="AA18" s="128"/>
    </row>
    <row r="19" spans="2:27" s="4" customFormat="1" ht="16.5" customHeight="1">
      <c r="B19" s="259"/>
      <c r="C19" s="35"/>
      <c r="D19" s="79"/>
      <c r="E19" s="69"/>
      <c r="F19" s="70"/>
      <c r="G19" s="79"/>
      <c r="H19" s="69"/>
      <c r="I19" s="75"/>
      <c r="J19" s="79"/>
      <c r="K19" s="78"/>
      <c r="L19" s="79"/>
      <c r="M19" s="79"/>
      <c r="N19" s="84"/>
      <c r="O19" s="69"/>
      <c r="P19" s="79"/>
      <c r="Q19" s="69"/>
      <c r="R19" s="70"/>
      <c r="S19" s="87"/>
      <c r="T19" s="89"/>
      <c r="U19" s="87"/>
      <c r="V19" s="87"/>
      <c r="W19" s="87"/>
      <c r="X19" s="70"/>
      <c r="Y19" s="87"/>
      <c r="Z19" s="87"/>
      <c r="AA19" s="128"/>
    </row>
    <row r="20" spans="2:27" s="4" customFormat="1" ht="10.5" customHeight="1">
      <c r="B20" s="259"/>
      <c r="C20" s="35"/>
      <c r="D20" s="79"/>
      <c r="E20" s="69"/>
      <c r="F20" s="70"/>
      <c r="G20" s="79"/>
      <c r="H20" s="69"/>
      <c r="I20" s="75"/>
      <c r="J20" s="79"/>
      <c r="K20" s="78"/>
      <c r="L20" s="79"/>
      <c r="M20" s="79"/>
      <c r="N20" s="84"/>
      <c r="O20" s="69"/>
      <c r="P20" s="79"/>
      <c r="Q20" s="69"/>
      <c r="R20" s="70"/>
      <c r="S20" s="87"/>
      <c r="T20" s="89"/>
      <c r="U20" s="87"/>
      <c r="V20" s="87"/>
      <c r="W20" s="87"/>
      <c r="X20" s="70"/>
      <c r="Y20" s="87"/>
      <c r="Z20" s="87"/>
      <c r="AA20" s="128"/>
    </row>
    <row r="21" spans="2:27" s="4" customFormat="1" ht="16.5" customHeight="1">
      <c r="B21" s="259"/>
      <c r="C21" s="35"/>
      <c r="D21" s="79"/>
      <c r="E21" s="69"/>
      <c r="F21" s="70"/>
      <c r="G21" s="79"/>
      <c r="H21" s="69"/>
      <c r="I21" s="75"/>
      <c r="J21" s="79"/>
      <c r="K21" s="78"/>
      <c r="L21" s="79"/>
      <c r="M21" s="79"/>
      <c r="N21" s="84"/>
      <c r="O21" s="69"/>
      <c r="P21" s="79"/>
      <c r="Q21" s="69"/>
      <c r="R21" s="70"/>
      <c r="S21" s="87"/>
      <c r="T21" s="89"/>
      <c r="U21" s="87"/>
      <c r="V21" s="87"/>
      <c r="W21" s="87"/>
      <c r="X21" s="70"/>
      <c r="Y21" s="87"/>
      <c r="Z21" s="87"/>
      <c r="AA21" s="128"/>
    </row>
    <row r="22" spans="2:27" s="4" customFormat="1" ht="10.5" customHeight="1">
      <c r="B22" s="259"/>
      <c r="C22" s="35"/>
      <c r="D22" s="79"/>
      <c r="E22" s="69"/>
      <c r="F22" s="70"/>
      <c r="G22" s="79"/>
      <c r="H22" s="69"/>
      <c r="I22" s="75"/>
      <c r="J22" s="79"/>
      <c r="K22" s="78"/>
      <c r="L22" s="79"/>
      <c r="M22" s="79"/>
      <c r="N22" s="84"/>
      <c r="O22" s="69"/>
      <c r="P22" s="79"/>
      <c r="Q22" s="69"/>
      <c r="R22" s="70"/>
      <c r="S22" s="79"/>
      <c r="T22" s="84"/>
      <c r="U22" s="79"/>
      <c r="V22" s="87"/>
      <c r="W22" s="87"/>
      <c r="X22" s="70"/>
      <c r="Y22" s="87"/>
      <c r="Z22" s="87"/>
      <c r="AA22" s="128"/>
    </row>
    <row r="23" spans="2:27" s="4" customFormat="1" ht="16.5" customHeight="1">
      <c r="B23" s="259"/>
      <c r="C23" s="35"/>
      <c r="D23" s="79"/>
      <c r="E23" s="69"/>
      <c r="F23" s="70"/>
      <c r="G23" s="79"/>
      <c r="H23" s="69"/>
      <c r="I23" s="75"/>
      <c r="J23" s="79"/>
      <c r="K23" s="78"/>
      <c r="L23" s="79"/>
      <c r="M23" s="79"/>
      <c r="N23" s="84"/>
      <c r="O23" s="69"/>
      <c r="P23" s="79"/>
      <c r="Q23" s="69"/>
      <c r="R23" s="70"/>
      <c r="S23" s="79"/>
      <c r="T23" s="69"/>
      <c r="U23" s="75"/>
      <c r="V23" s="87"/>
      <c r="W23" s="87"/>
      <c r="X23" s="70"/>
      <c r="Y23" s="87"/>
      <c r="Z23" s="87"/>
      <c r="AA23" s="128"/>
    </row>
    <row r="24" spans="2:27" s="4" customFormat="1" ht="10.5" customHeight="1" thickBot="1">
      <c r="B24" s="259"/>
      <c r="C24" s="35"/>
      <c r="D24" s="79"/>
      <c r="E24" s="69"/>
      <c r="F24" s="70"/>
      <c r="G24" s="79"/>
      <c r="H24" s="69"/>
      <c r="I24" s="75"/>
      <c r="J24" s="79"/>
      <c r="K24" s="78"/>
      <c r="L24" s="79"/>
      <c r="M24" s="79"/>
      <c r="N24" s="84"/>
      <c r="O24" s="69"/>
      <c r="P24" s="79"/>
      <c r="Q24" s="69"/>
      <c r="R24" s="70"/>
      <c r="S24" s="79"/>
      <c r="T24" s="69"/>
      <c r="U24" s="75"/>
      <c r="V24" s="83"/>
      <c r="W24" s="129"/>
      <c r="X24" s="130"/>
      <c r="Y24" s="129"/>
      <c r="Z24" s="129"/>
      <c r="AA24" s="128"/>
    </row>
    <row r="25" spans="2:27" s="4" customFormat="1" ht="16.5" customHeight="1">
      <c r="B25" s="259"/>
      <c r="C25" s="35"/>
      <c r="D25" s="35"/>
      <c r="E25" s="36"/>
      <c r="F25" s="37"/>
      <c r="G25" s="35"/>
      <c r="H25" s="36"/>
      <c r="I25" s="38"/>
      <c r="J25" s="35"/>
      <c r="K25" s="39"/>
      <c r="L25" s="35"/>
      <c r="M25" s="35"/>
      <c r="N25" s="40"/>
      <c r="O25" s="36"/>
      <c r="P25" s="35"/>
      <c r="Q25" s="36"/>
      <c r="R25" s="37"/>
      <c r="S25" s="35"/>
      <c r="T25" s="36"/>
      <c r="U25" s="38"/>
      <c r="V25" s="235" t="s">
        <v>81</v>
      </c>
      <c r="W25" s="326"/>
      <c r="X25" s="326"/>
      <c r="Y25" s="326"/>
      <c r="Z25" s="327"/>
      <c r="AA25" s="101"/>
    </row>
    <row r="26" spans="2:27" s="4" customFormat="1" ht="10.5" customHeight="1">
      <c r="B26" s="259"/>
      <c r="C26" s="35"/>
      <c r="D26" s="35"/>
      <c r="E26" s="36"/>
      <c r="F26" s="37"/>
      <c r="G26" s="35"/>
      <c r="H26" s="36"/>
      <c r="I26" s="38"/>
      <c r="J26" s="35"/>
      <c r="K26" s="39"/>
      <c r="L26" s="35"/>
      <c r="M26" s="35"/>
      <c r="N26" s="40"/>
      <c r="O26" s="36"/>
      <c r="P26" s="35"/>
      <c r="Q26" s="36"/>
      <c r="R26" s="37"/>
      <c r="S26" s="35"/>
      <c r="T26" s="36"/>
      <c r="U26" s="38"/>
      <c r="V26" s="328"/>
      <c r="W26" s="329"/>
      <c r="X26" s="329"/>
      <c r="Y26" s="329"/>
      <c r="Z26" s="330"/>
      <c r="AA26" s="101"/>
    </row>
    <row r="27" spans="2:27" s="4" customFormat="1" ht="16.5" customHeight="1">
      <c r="B27" s="259"/>
      <c r="C27" s="35"/>
      <c r="D27" s="35"/>
      <c r="E27" s="36"/>
      <c r="F27" s="37"/>
      <c r="G27" s="35"/>
      <c r="H27" s="36"/>
      <c r="I27" s="38"/>
      <c r="J27" s="35"/>
      <c r="K27" s="39"/>
      <c r="L27" s="35"/>
      <c r="M27" s="35"/>
      <c r="N27" s="40"/>
      <c r="O27" s="36"/>
      <c r="P27" s="35"/>
      <c r="Q27" s="36"/>
      <c r="R27" s="37"/>
      <c r="S27" s="35"/>
      <c r="T27" s="36"/>
      <c r="U27" s="38"/>
      <c r="V27" s="333" t="s">
        <v>93</v>
      </c>
      <c r="W27" s="334"/>
      <c r="X27" s="334"/>
      <c r="Y27" s="334"/>
      <c r="Z27" s="335"/>
      <c r="AA27" s="101"/>
    </row>
    <row r="28" spans="2:27" s="4" customFormat="1" ht="10.5" customHeight="1">
      <c r="B28" s="259"/>
      <c r="C28" s="35"/>
      <c r="D28" s="35"/>
      <c r="E28" s="36"/>
      <c r="F28" s="37"/>
      <c r="G28" s="35"/>
      <c r="H28" s="36"/>
      <c r="I28" s="38"/>
      <c r="J28" s="35"/>
      <c r="K28" s="39"/>
      <c r="L28" s="35"/>
      <c r="M28" s="35"/>
      <c r="N28" s="40"/>
      <c r="O28" s="36"/>
      <c r="P28" s="35"/>
      <c r="Q28" s="36"/>
      <c r="R28" s="37"/>
      <c r="S28" s="35"/>
      <c r="T28" s="36"/>
      <c r="U28" s="38"/>
      <c r="V28" s="333"/>
      <c r="W28" s="334"/>
      <c r="X28" s="334"/>
      <c r="Y28" s="334"/>
      <c r="Z28" s="335"/>
      <c r="AA28" s="101"/>
    </row>
    <row r="29" spans="2:27" s="4" customFormat="1" ht="16.5" customHeight="1" thickBot="1">
      <c r="B29" s="259"/>
      <c r="C29" s="35"/>
      <c r="D29" s="35"/>
      <c r="E29" s="36"/>
      <c r="F29" s="37"/>
      <c r="G29" s="35"/>
      <c r="H29" s="36"/>
      <c r="I29" s="38"/>
      <c r="J29" s="35"/>
      <c r="K29" s="39"/>
      <c r="L29" s="35"/>
      <c r="M29" s="35"/>
      <c r="N29" s="40"/>
      <c r="O29" s="55"/>
      <c r="P29" s="55"/>
      <c r="Q29" s="55"/>
      <c r="R29" s="37"/>
      <c r="S29" s="55"/>
      <c r="T29" s="36"/>
      <c r="U29" s="38"/>
      <c r="V29" s="336"/>
      <c r="W29" s="337"/>
      <c r="X29" s="337"/>
      <c r="Y29" s="337"/>
      <c r="Z29" s="338"/>
      <c r="AA29" s="101"/>
    </row>
    <row r="30" spans="2:27" s="4" customFormat="1" ht="10.5" customHeight="1" thickTop="1">
      <c r="B30" s="259"/>
      <c r="C30" s="35"/>
      <c r="D30" s="35"/>
      <c r="E30" s="36"/>
      <c r="F30" s="37"/>
      <c r="G30" s="35"/>
      <c r="H30" s="36"/>
      <c r="I30" s="38"/>
      <c r="J30" s="35"/>
      <c r="K30" s="39"/>
      <c r="L30" s="35"/>
      <c r="M30" s="35"/>
      <c r="N30" s="40"/>
      <c r="O30" s="55"/>
      <c r="P30" s="55"/>
      <c r="Q30" s="55"/>
      <c r="R30" s="37"/>
      <c r="S30" s="55"/>
      <c r="T30" s="36"/>
      <c r="U30" s="38"/>
      <c r="V30" s="243" t="s">
        <v>65</v>
      </c>
      <c r="W30" s="244"/>
      <c r="X30" s="244"/>
      <c r="Y30" s="244"/>
      <c r="Z30" s="245"/>
      <c r="AA30" s="101"/>
    </row>
    <row r="31" spans="2:27" s="4" customFormat="1" ht="16.5" customHeight="1">
      <c r="B31" s="259"/>
      <c r="C31" s="35"/>
      <c r="D31" s="35"/>
      <c r="E31" s="36"/>
      <c r="F31" s="37"/>
      <c r="G31" s="35"/>
      <c r="H31" s="36"/>
      <c r="I31" s="38"/>
      <c r="J31" s="35"/>
      <c r="K31" s="39"/>
      <c r="L31" s="35"/>
      <c r="M31" s="35"/>
      <c r="N31" s="40"/>
      <c r="O31" s="55"/>
      <c r="P31" s="55"/>
      <c r="Q31" s="55"/>
      <c r="R31" s="37"/>
      <c r="S31" s="55"/>
      <c r="T31" s="36"/>
      <c r="U31" s="38"/>
      <c r="V31" s="246"/>
      <c r="W31" s="244"/>
      <c r="X31" s="244"/>
      <c r="Y31" s="244"/>
      <c r="Z31" s="245"/>
      <c r="AA31" s="101"/>
    </row>
    <row r="32" spans="2:27" s="4" customFormat="1" ht="10.5" customHeight="1">
      <c r="B32" s="259"/>
      <c r="C32" s="35"/>
      <c r="D32" s="35"/>
      <c r="E32" s="36"/>
      <c r="F32" s="37"/>
      <c r="G32" s="35"/>
      <c r="H32" s="36"/>
      <c r="I32" s="38"/>
      <c r="J32" s="35"/>
      <c r="K32" s="39"/>
      <c r="L32" s="35"/>
      <c r="M32" s="35"/>
      <c r="N32" s="40"/>
      <c r="O32" s="55"/>
      <c r="P32" s="55"/>
      <c r="Q32" s="55"/>
      <c r="R32" s="37"/>
      <c r="S32" s="55"/>
      <c r="T32" s="36"/>
      <c r="U32" s="38"/>
      <c r="V32" s="246"/>
      <c r="W32" s="244"/>
      <c r="X32" s="244"/>
      <c r="Y32" s="244"/>
      <c r="Z32" s="245"/>
      <c r="AA32" s="101"/>
    </row>
    <row r="33" spans="2:27" s="4" customFormat="1" ht="16.5" customHeight="1">
      <c r="B33" s="259"/>
      <c r="C33" s="35"/>
      <c r="D33" s="35"/>
      <c r="E33" s="36"/>
      <c r="F33" s="37"/>
      <c r="G33" s="35"/>
      <c r="H33" s="36"/>
      <c r="I33" s="38"/>
      <c r="J33" s="35"/>
      <c r="K33" s="39"/>
      <c r="L33" s="35"/>
      <c r="M33" s="35"/>
      <c r="N33" s="40"/>
      <c r="O33" s="55"/>
      <c r="P33" s="55"/>
      <c r="Q33" s="55"/>
      <c r="R33" s="37"/>
      <c r="S33" s="55"/>
      <c r="T33" s="36" t="b">
        <v>1</v>
      </c>
      <c r="U33" s="38"/>
      <c r="V33" s="247" t="str">
        <f>IF(AND(Y9&gt;=2,AA11&gt;=2,AA13&gt;=2,AA15&gt;=2,SUM(AA11:AA15)&gt;=14),"目標を達成しています","総単位数が不足しています")</f>
        <v>総単位数が不足しています</v>
      </c>
      <c r="W33" s="248"/>
      <c r="X33" s="248"/>
      <c r="Y33" s="248"/>
      <c r="Z33" s="315">
        <f>AA16/16</f>
        <v>0</v>
      </c>
      <c r="AA33" s="101"/>
    </row>
    <row r="34" spans="2:27" s="4" customFormat="1" ht="10.5" customHeight="1">
      <c r="B34" s="259"/>
      <c r="C34" s="35"/>
      <c r="D34" s="35"/>
      <c r="E34" s="36"/>
      <c r="F34" s="37"/>
      <c r="G34" s="35"/>
      <c r="H34" s="36"/>
      <c r="I34" s="38"/>
      <c r="J34" s="35"/>
      <c r="K34" s="39"/>
      <c r="L34" s="35"/>
      <c r="M34" s="35"/>
      <c r="N34" s="40"/>
      <c r="O34" s="55"/>
      <c r="P34" s="55"/>
      <c r="Q34" s="55"/>
      <c r="R34" s="37"/>
      <c r="S34" s="55"/>
      <c r="T34" s="36"/>
      <c r="U34" s="38"/>
      <c r="V34" s="249"/>
      <c r="W34" s="250"/>
      <c r="X34" s="250"/>
      <c r="Y34" s="250"/>
      <c r="Z34" s="316"/>
      <c r="AA34" s="101"/>
    </row>
    <row r="35" spans="2:27" s="4" customFormat="1" ht="16.5" customHeight="1">
      <c r="B35" s="259"/>
      <c r="C35" s="35"/>
      <c r="D35" s="35"/>
      <c r="E35" s="36"/>
      <c r="F35" s="37"/>
      <c r="G35" s="35"/>
      <c r="H35" s="36"/>
      <c r="I35" s="38"/>
      <c r="J35" s="35"/>
      <c r="K35" s="39"/>
      <c r="L35" s="35"/>
      <c r="M35" s="35"/>
      <c r="N35" s="40"/>
      <c r="O35" s="55"/>
      <c r="P35" s="55"/>
      <c r="Q35" s="55"/>
      <c r="R35" s="37"/>
      <c r="S35" s="55"/>
      <c r="T35" s="36"/>
      <c r="U35" s="38"/>
      <c r="V35" s="283" t="str">
        <f>IF(AA9&lt;2,"健康運動系科目が不足しています","")</f>
        <v>健康運動系科目が不足しています</v>
      </c>
      <c r="W35" s="284"/>
      <c r="X35" s="284"/>
      <c r="Y35" s="284"/>
      <c r="Z35" s="316"/>
      <c r="AA35" s="101"/>
    </row>
    <row r="36" spans="2:27" s="4" customFormat="1" ht="10.5" customHeight="1">
      <c r="B36" s="259"/>
      <c r="C36" s="35"/>
      <c r="D36" s="35"/>
      <c r="E36" s="36"/>
      <c r="F36" s="37"/>
      <c r="G36" s="35"/>
      <c r="H36" s="36"/>
      <c r="I36" s="38"/>
      <c r="J36" s="55"/>
      <c r="K36" s="39"/>
      <c r="L36" s="35"/>
      <c r="M36" s="55"/>
      <c r="N36" s="40"/>
      <c r="O36" s="55"/>
      <c r="P36" s="55"/>
      <c r="Q36" s="55"/>
      <c r="R36" s="37"/>
      <c r="S36" s="55"/>
      <c r="T36" s="36"/>
      <c r="U36" s="38"/>
      <c r="V36" s="286"/>
      <c r="W36" s="287"/>
      <c r="X36" s="287"/>
      <c r="Y36" s="287"/>
      <c r="Z36" s="316"/>
      <c r="AA36" s="101"/>
    </row>
    <row r="37" spans="2:27" s="4" customFormat="1" ht="16.5" customHeight="1">
      <c r="B37" s="259"/>
      <c r="C37" s="35"/>
      <c r="D37" s="35"/>
      <c r="E37" s="36"/>
      <c r="F37" s="37"/>
      <c r="G37" s="35"/>
      <c r="H37" s="36"/>
      <c r="I37" s="38"/>
      <c r="J37" s="57"/>
      <c r="K37" s="39"/>
      <c r="L37" s="35"/>
      <c r="M37" s="57"/>
      <c r="N37" s="40"/>
      <c r="O37" s="55"/>
      <c r="P37" s="55"/>
      <c r="Q37" s="55"/>
      <c r="R37" s="37"/>
      <c r="S37" s="55"/>
      <c r="T37" s="36"/>
      <c r="U37" s="38"/>
      <c r="V37" s="283" t="str">
        <f>IF(Y11&lt;2,"人文系科目が不足しています","")</f>
        <v>人文系科目が不足しています</v>
      </c>
      <c r="W37" s="284"/>
      <c r="X37" s="284"/>
      <c r="Y37" s="284"/>
      <c r="Z37" s="316"/>
      <c r="AA37" s="101"/>
    </row>
    <row r="38" spans="2:27" s="4" customFormat="1" ht="10.5" customHeight="1">
      <c r="B38" s="259"/>
      <c r="C38" s="35"/>
      <c r="D38" s="35"/>
      <c r="E38" s="36"/>
      <c r="F38" s="37"/>
      <c r="G38" s="35"/>
      <c r="H38" s="36"/>
      <c r="I38" s="38"/>
      <c r="J38" s="57"/>
      <c r="K38" s="39"/>
      <c r="L38" s="35"/>
      <c r="M38" s="35"/>
      <c r="N38" s="40"/>
      <c r="O38" s="55"/>
      <c r="P38" s="55"/>
      <c r="Q38" s="55"/>
      <c r="R38" s="37"/>
      <c r="S38" s="55"/>
      <c r="T38" s="36"/>
      <c r="U38" s="38"/>
      <c r="V38" s="286"/>
      <c r="W38" s="287"/>
      <c r="X38" s="287"/>
      <c r="Y38" s="287"/>
      <c r="Z38" s="316"/>
      <c r="AA38" s="101"/>
    </row>
    <row r="39" spans="2:27" s="4" customFormat="1" ht="16.5" customHeight="1">
      <c r="B39" s="259"/>
      <c r="C39" s="35"/>
      <c r="D39" s="35"/>
      <c r="E39" s="36"/>
      <c r="F39" s="37"/>
      <c r="G39" s="35"/>
      <c r="H39" s="36"/>
      <c r="I39" s="38"/>
      <c r="J39" s="57"/>
      <c r="K39" s="39"/>
      <c r="L39" s="35"/>
      <c r="M39" s="57"/>
      <c r="N39" s="40"/>
      <c r="O39" s="55"/>
      <c r="P39" s="55"/>
      <c r="Q39" s="55"/>
      <c r="R39" s="37"/>
      <c r="S39" s="55"/>
      <c r="T39" s="36"/>
      <c r="U39" s="38"/>
      <c r="V39" s="311" t="str">
        <f>IF(Y13&lt;2,"社会系科目が不足しています","")</f>
        <v>社会系科目が不足しています</v>
      </c>
      <c r="W39" s="312"/>
      <c r="X39" s="312"/>
      <c r="Y39" s="312"/>
      <c r="Z39" s="316"/>
      <c r="AA39" s="101"/>
    </row>
    <row r="40" spans="2:27" s="4" customFormat="1" ht="10.5" customHeight="1">
      <c r="B40" s="259"/>
      <c r="C40" s="35"/>
      <c r="D40" s="35"/>
      <c r="E40" s="36"/>
      <c r="F40" s="37"/>
      <c r="G40" s="35"/>
      <c r="H40" s="36"/>
      <c r="I40" s="38"/>
      <c r="J40" s="35"/>
      <c r="K40" s="39"/>
      <c r="L40" s="35"/>
      <c r="M40" s="35"/>
      <c r="N40" s="40"/>
      <c r="O40" s="55"/>
      <c r="P40" s="55"/>
      <c r="Q40" s="55"/>
      <c r="R40" s="37"/>
      <c r="S40" s="55"/>
      <c r="T40" s="36"/>
      <c r="U40" s="38"/>
      <c r="V40" s="318"/>
      <c r="W40" s="319"/>
      <c r="X40" s="319"/>
      <c r="Y40" s="319"/>
      <c r="Z40" s="316"/>
      <c r="AA40" s="101"/>
    </row>
    <row r="41" spans="2:27" s="4" customFormat="1" ht="16.5" customHeight="1">
      <c r="B41" s="259"/>
      <c r="C41" s="35"/>
      <c r="D41" s="35"/>
      <c r="E41" s="36"/>
      <c r="F41" s="37"/>
      <c r="G41" s="35"/>
      <c r="H41" s="36"/>
      <c r="I41" s="38"/>
      <c r="J41" s="57"/>
      <c r="K41" s="39"/>
      <c r="L41" s="35"/>
      <c r="M41" s="55"/>
      <c r="N41" s="40"/>
      <c r="O41" s="55"/>
      <c r="P41" s="55"/>
      <c r="Q41" s="55"/>
      <c r="R41" s="37"/>
      <c r="S41" s="55"/>
      <c r="T41" s="36"/>
      <c r="U41" s="38"/>
      <c r="V41" s="311" t="str">
        <f>IF(Y15&lt;2,"総合・琉大特色科目が不足しています","")</f>
        <v>総合・琉大特色科目が不足しています</v>
      </c>
      <c r="W41" s="312"/>
      <c r="X41" s="312"/>
      <c r="Y41" s="312"/>
      <c r="Z41" s="316"/>
      <c r="AA41" s="101"/>
    </row>
    <row r="42" spans="2:27" s="4" customFormat="1" ht="10.5" customHeight="1" thickBot="1">
      <c r="B42" s="259"/>
      <c r="C42" s="35"/>
      <c r="D42" s="35"/>
      <c r="E42" s="36"/>
      <c r="F42" s="37"/>
      <c r="G42" s="35"/>
      <c r="H42" s="36"/>
      <c r="I42" s="38"/>
      <c r="J42" s="35"/>
      <c r="K42" s="39"/>
      <c r="L42" s="35"/>
      <c r="M42" s="35"/>
      <c r="N42" s="40"/>
      <c r="O42" s="36"/>
      <c r="P42" s="35"/>
      <c r="Q42" s="36"/>
      <c r="R42" s="37"/>
      <c r="S42" s="35"/>
      <c r="T42" s="36"/>
      <c r="U42" s="38"/>
      <c r="V42" s="313"/>
      <c r="W42" s="314"/>
      <c r="X42" s="314"/>
      <c r="Y42" s="314"/>
      <c r="Z42" s="317"/>
      <c r="AA42" s="101"/>
    </row>
    <row r="43" spans="2:27" s="4" customFormat="1" ht="16.5" customHeight="1">
      <c r="B43" s="259"/>
      <c r="C43" s="35"/>
      <c r="D43" s="35"/>
      <c r="E43" s="36"/>
      <c r="F43" s="37"/>
      <c r="G43" s="35"/>
      <c r="H43" s="36"/>
      <c r="I43" s="38"/>
      <c r="J43" s="35"/>
      <c r="K43" s="39"/>
      <c r="L43" s="35"/>
      <c r="M43" s="57"/>
      <c r="N43" s="40"/>
      <c r="O43" s="36"/>
      <c r="P43" s="57"/>
      <c r="Q43" s="36"/>
      <c r="R43" s="37"/>
      <c r="S43" s="35"/>
      <c r="T43" s="36"/>
      <c r="U43" s="38"/>
      <c r="V43" s="79"/>
      <c r="W43" s="78"/>
      <c r="X43" s="79"/>
      <c r="Y43" s="79"/>
      <c r="Z43" s="99">
        <f>AA16/16</f>
        <v>0</v>
      </c>
      <c r="AA43" s="101"/>
    </row>
    <row r="44" spans="2:27" s="4" customFormat="1" ht="16.5" customHeight="1" thickBot="1">
      <c r="B44" s="260"/>
      <c r="C44" s="63"/>
      <c r="D44" s="63"/>
      <c r="E44" s="64"/>
      <c r="F44" s="65"/>
      <c r="G44" s="63"/>
      <c r="H44" s="64"/>
      <c r="I44" s="66"/>
      <c r="J44" s="63"/>
      <c r="K44" s="67"/>
      <c r="L44" s="63"/>
      <c r="M44" s="63"/>
      <c r="N44" s="68"/>
      <c r="O44" s="64"/>
      <c r="P44" s="63"/>
      <c r="Q44" s="64"/>
      <c r="R44" s="65"/>
      <c r="S44" s="63"/>
      <c r="T44" s="64"/>
      <c r="U44" s="66"/>
      <c r="V44" s="83"/>
      <c r="W44" s="82"/>
      <c r="X44" s="83"/>
      <c r="Y44" s="83"/>
      <c r="Z44" s="83"/>
      <c r="AA44" s="108"/>
    </row>
    <row r="45" spans="5:27" s="4" customFormat="1" ht="12.75" customHeight="1">
      <c r="E45" s="5"/>
      <c r="H45" s="5"/>
      <c r="K45" s="5"/>
      <c r="N45" s="5"/>
      <c r="O45" s="5"/>
      <c r="Q45" s="5"/>
      <c r="T45" s="5"/>
      <c r="W45" s="5"/>
      <c r="AA45" s="5"/>
    </row>
    <row r="46" spans="5:27" s="4" customFormat="1" ht="16.5" customHeight="1">
      <c r="E46" s="5"/>
      <c r="H46" s="5"/>
      <c r="K46" s="5"/>
      <c r="N46" s="5"/>
      <c r="O46" s="5"/>
      <c r="Q46" s="5"/>
      <c r="T46" s="5"/>
      <c r="AA46" s="5"/>
    </row>
    <row r="47" spans="5:27" s="4" customFormat="1" ht="16.5" customHeight="1">
      <c r="E47" s="5"/>
      <c r="H47" s="5"/>
      <c r="K47" s="5"/>
      <c r="N47" s="5"/>
      <c r="O47" s="5"/>
      <c r="Q47" s="5"/>
      <c r="T47" s="5"/>
      <c r="AA47" s="5"/>
    </row>
    <row r="48" spans="5:27" s="4" customFormat="1" ht="16.5" customHeight="1">
      <c r="E48" s="5"/>
      <c r="H48" s="5"/>
      <c r="K48" s="5"/>
      <c r="N48" s="5"/>
      <c r="O48" s="5"/>
      <c r="Q48" s="5"/>
      <c r="T48" s="5"/>
      <c r="AA48" s="5"/>
    </row>
    <row r="49" spans="5:27" s="4" customFormat="1" ht="16.5" customHeight="1">
      <c r="E49" s="5"/>
      <c r="H49" s="5"/>
      <c r="K49" s="5"/>
      <c r="N49" s="5"/>
      <c r="O49" s="5"/>
      <c r="Q49" s="5"/>
      <c r="T49" s="5"/>
      <c r="AA49" s="5"/>
    </row>
    <row r="50" spans="5:27" s="4" customFormat="1" ht="16.5" customHeight="1">
      <c r="E50" s="5"/>
      <c r="H50" s="5"/>
      <c r="K50" s="5"/>
      <c r="N50" s="5"/>
      <c r="O50" s="5"/>
      <c r="Q50" s="5"/>
      <c r="T50" s="5"/>
      <c r="AA50" s="5"/>
    </row>
    <row r="51" spans="5:27" s="4" customFormat="1" ht="16.5" customHeight="1">
      <c r="E51" s="5"/>
      <c r="H51" s="5"/>
      <c r="K51" s="5"/>
      <c r="N51" s="5"/>
      <c r="O51" s="5"/>
      <c r="Q51" s="5"/>
      <c r="T51" s="5"/>
      <c r="AA51" s="5"/>
    </row>
    <row r="52" spans="5:27" s="4" customFormat="1" ht="16.5" customHeight="1">
      <c r="E52" s="5"/>
      <c r="H52" s="5"/>
      <c r="K52" s="5"/>
      <c r="N52" s="5"/>
      <c r="O52" s="5"/>
      <c r="Q52" s="5"/>
      <c r="T52" s="5"/>
      <c r="AA52" s="5"/>
    </row>
    <row r="53" spans="5:27" s="4" customFormat="1" ht="16.5" customHeight="1">
      <c r="E53" s="5"/>
      <c r="H53" s="5"/>
      <c r="K53" s="5"/>
      <c r="N53" s="5"/>
      <c r="O53" s="5"/>
      <c r="Q53" s="5"/>
      <c r="T53" s="5"/>
      <c r="AA53" s="5"/>
    </row>
    <row r="54" spans="5:27" s="4" customFormat="1" ht="16.5" customHeight="1">
      <c r="E54" s="5"/>
      <c r="H54" s="5"/>
      <c r="K54" s="5"/>
      <c r="N54" s="5"/>
      <c r="O54" s="5"/>
      <c r="Q54" s="5"/>
      <c r="T54" s="5"/>
      <c r="AA54" s="5"/>
    </row>
    <row r="55" spans="5:27" s="4" customFormat="1" ht="16.5" customHeight="1">
      <c r="E55" s="5"/>
      <c r="H55" s="5"/>
      <c r="K55" s="5"/>
      <c r="N55" s="5"/>
      <c r="O55" s="5"/>
      <c r="Q55" s="5"/>
      <c r="T55" s="5"/>
      <c r="AA55" s="5"/>
    </row>
    <row r="56" spans="5:27" s="4" customFormat="1" ht="16.5" customHeight="1">
      <c r="E56" s="5"/>
      <c r="H56" s="5"/>
      <c r="K56" s="5"/>
      <c r="N56" s="5"/>
      <c r="O56" s="5"/>
      <c r="Q56" s="5"/>
      <c r="T56" s="5"/>
      <c r="AA56" s="5"/>
    </row>
    <row r="57" spans="5:27" s="4" customFormat="1" ht="16.5" customHeight="1">
      <c r="E57" s="5"/>
      <c r="H57" s="5"/>
      <c r="K57" s="5"/>
      <c r="N57" s="5"/>
      <c r="O57" s="5"/>
      <c r="Q57" s="5"/>
      <c r="T57" s="5"/>
      <c r="AA57" s="5"/>
    </row>
    <row r="58" spans="5:27" s="4" customFormat="1" ht="16.5" customHeight="1">
      <c r="E58" s="5"/>
      <c r="H58" s="5"/>
      <c r="K58" s="5"/>
      <c r="N58" s="5"/>
      <c r="O58" s="5"/>
      <c r="Q58" s="5"/>
      <c r="T58" s="5"/>
      <c r="AA58" s="5"/>
    </row>
    <row r="59" spans="5:27" s="4" customFormat="1" ht="16.5" customHeight="1">
      <c r="E59" s="5"/>
      <c r="H59" s="5"/>
      <c r="K59" s="5"/>
      <c r="N59" s="5"/>
      <c r="O59" s="5"/>
      <c r="Q59" s="5"/>
      <c r="T59" s="5"/>
      <c r="AA59" s="5"/>
    </row>
    <row r="60" spans="5:27" s="4" customFormat="1" ht="16.5" customHeight="1">
      <c r="E60" s="5"/>
      <c r="H60" s="5"/>
      <c r="K60" s="5"/>
      <c r="N60" s="5"/>
      <c r="O60" s="5"/>
      <c r="Q60" s="5"/>
      <c r="T60" s="5"/>
      <c r="AA60" s="5"/>
    </row>
    <row r="61" spans="5:27" s="4" customFormat="1" ht="16.5" customHeight="1">
      <c r="E61" s="5"/>
      <c r="H61" s="5"/>
      <c r="K61" s="5"/>
      <c r="N61" s="5"/>
      <c r="O61" s="5"/>
      <c r="Q61" s="5"/>
      <c r="T61" s="5"/>
      <c r="W61" s="5"/>
      <c r="AA61" s="5"/>
    </row>
    <row r="62" spans="5:27" s="4" customFormat="1" ht="16.5" customHeight="1">
      <c r="E62" s="5"/>
      <c r="H62" s="5"/>
      <c r="K62" s="5"/>
      <c r="N62" s="5"/>
      <c r="O62" s="5"/>
      <c r="Q62" s="5"/>
      <c r="T62" s="5"/>
      <c r="W62" s="5"/>
      <c r="AA62" s="5"/>
    </row>
    <row r="63" spans="5:27" s="4" customFormat="1" ht="16.5" customHeight="1">
      <c r="E63" s="5"/>
      <c r="H63" s="5"/>
      <c r="K63" s="5"/>
      <c r="N63" s="5"/>
      <c r="O63" s="5"/>
      <c r="Q63" s="5"/>
      <c r="T63" s="5"/>
      <c r="W63" s="5"/>
      <c r="AA63" s="5"/>
    </row>
    <row r="64" spans="5:27" s="4" customFormat="1" ht="16.5" customHeight="1">
      <c r="E64" s="5"/>
      <c r="H64" s="5"/>
      <c r="K64" s="5"/>
      <c r="N64" s="5"/>
      <c r="O64" s="5"/>
      <c r="Q64" s="5"/>
      <c r="T64" s="5"/>
      <c r="W64" s="5"/>
      <c r="AA64" s="5"/>
    </row>
    <row r="65" spans="5:27" s="4" customFormat="1" ht="16.5" customHeight="1">
      <c r="E65" s="5"/>
      <c r="H65" s="5"/>
      <c r="K65" s="5"/>
      <c r="N65" s="5"/>
      <c r="O65" s="5"/>
      <c r="Q65" s="5"/>
      <c r="T65" s="5"/>
      <c r="W65" s="5"/>
      <c r="AA65" s="5"/>
    </row>
    <row r="66" spans="5:27" s="4" customFormat="1" ht="16.5" customHeight="1">
      <c r="E66" s="5"/>
      <c r="H66" s="5"/>
      <c r="K66" s="5"/>
      <c r="N66" s="5"/>
      <c r="O66" s="5"/>
      <c r="Q66" s="5"/>
      <c r="T66" s="5"/>
      <c r="W66" s="5"/>
      <c r="AA66" s="5"/>
    </row>
    <row r="67" spans="5:27" s="4" customFormat="1" ht="16.5" customHeight="1">
      <c r="E67" s="5"/>
      <c r="H67" s="5"/>
      <c r="K67" s="5"/>
      <c r="N67" s="5"/>
      <c r="O67" s="5"/>
      <c r="Q67" s="5"/>
      <c r="T67" s="5"/>
      <c r="W67" s="5"/>
      <c r="AA67" s="5"/>
    </row>
    <row r="68" spans="5:27" s="4" customFormat="1" ht="16.5" customHeight="1">
      <c r="E68" s="5"/>
      <c r="H68" s="5"/>
      <c r="K68" s="5"/>
      <c r="N68" s="5"/>
      <c r="O68" s="5"/>
      <c r="Q68" s="5"/>
      <c r="T68" s="5"/>
      <c r="W68" s="5"/>
      <c r="AA68" s="5"/>
    </row>
    <row r="69" spans="5:27" s="4" customFormat="1" ht="16.5" customHeight="1">
      <c r="E69" s="5"/>
      <c r="H69" s="5"/>
      <c r="K69" s="5"/>
      <c r="N69" s="5"/>
      <c r="O69" s="5"/>
      <c r="Q69" s="5"/>
      <c r="T69" s="5"/>
      <c r="W69" s="5"/>
      <c r="AA69" s="5"/>
    </row>
    <row r="70" spans="5:27" s="4" customFormat="1" ht="16.5" customHeight="1">
      <c r="E70" s="5"/>
      <c r="H70" s="5"/>
      <c r="K70" s="5"/>
      <c r="N70" s="5"/>
      <c r="O70" s="5"/>
      <c r="Q70" s="5"/>
      <c r="T70" s="5"/>
      <c r="W70" s="5"/>
      <c r="AA70" s="5"/>
    </row>
    <row r="71" spans="5:27" s="4" customFormat="1" ht="16.5" customHeight="1">
      <c r="E71" s="5"/>
      <c r="H71" s="5"/>
      <c r="K71" s="5"/>
      <c r="N71" s="5"/>
      <c r="O71" s="5"/>
      <c r="Q71" s="5"/>
      <c r="T71" s="5"/>
      <c r="W71" s="5"/>
      <c r="AA71" s="5"/>
    </row>
    <row r="72" spans="5:27" s="4" customFormat="1" ht="16.5" customHeight="1">
      <c r="E72" s="5"/>
      <c r="H72" s="5"/>
      <c r="K72" s="5"/>
      <c r="N72" s="5"/>
      <c r="O72" s="5"/>
      <c r="Q72" s="5"/>
      <c r="T72" s="5"/>
      <c r="W72" s="5"/>
      <c r="AA72" s="5"/>
    </row>
    <row r="73" spans="5:27" s="4" customFormat="1" ht="16.5" customHeight="1">
      <c r="E73" s="5"/>
      <c r="H73" s="5"/>
      <c r="K73" s="5"/>
      <c r="N73" s="5"/>
      <c r="O73" s="5"/>
      <c r="Q73" s="5"/>
      <c r="T73" s="5"/>
      <c r="W73" s="5"/>
      <c r="AA73" s="5"/>
    </row>
    <row r="74" spans="5:27" s="4" customFormat="1" ht="16.5" customHeight="1">
      <c r="E74" s="5"/>
      <c r="H74" s="5"/>
      <c r="K74" s="5"/>
      <c r="N74" s="5"/>
      <c r="O74" s="5"/>
      <c r="Q74" s="5"/>
      <c r="T74" s="5"/>
      <c r="W74" s="5"/>
      <c r="AA74" s="5"/>
    </row>
    <row r="75" spans="5:27" s="4" customFormat="1" ht="16.5" customHeight="1">
      <c r="E75" s="5"/>
      <c r="H75" s="5"/>
      <c r="K75" s="5"/>
      <c r="N75" s="5"/>
      <c r="O75" s="5"/>
      <c r="Q75" s="5"/>
      <c r="T75" s="5"/>
      <c r="W75" s="5"/>
      <c r="AA75" s="5"/>
    </row>
    <row r="76" spans="5:27" s="4" customFormat="1" ht="16.5" customHeight="1">
      <c r="E76" s="5"/>
      <c r="H76" s="5"/>
      <c r="K76" s="5"/>
      <c r="N76" s="5"/>
      <c r="O76" s="5"/>
      <c r="Q76" s="5"/>
      <c r="T76" s="5"/>
      <c r="W76" s="5"/>
      <c r="AA76" s="5"/>
    </row>
    <row r="77" spans="5:27" s="4" customFormat="1" ht="16.5" customHeight="1">
      <c r="E77" s="5"/>
      <c r="H77" s="5"/>
      <c r="K77" s="5"/>
      <c r="N77" s="5"/>
      <c r="O77" s="5"/>
      <c r="Q77" s="5"/>
      <c r="T77" s="5"/>
      <c r="W77" s="5"/>
      <c r="AA77" s="5"/>
    </row>
    <row r="78" spans="5:27" s="4" customFormat="1" ht="16.5" customHeight="1">
      <c r="E78" s="5"/>
      <c r="H78" s="5"/>
      <c r="K78" s="5"/>
      <c r="N78" s="5"/>
      <c r="O78" s="5"/>
      <c r="Q78" s="5"/>
      <c r="T78" s="5"/>
      <c r="W78" s="5"/>
      <c r="AA78" s="5"/>
    </row>
    <row r="79" spans="5:27" s="4" customFormat="1" ht="16.5" customHeight="1">
      <c r="E79" s="5"/>
      <c r="H79" s="5"/>
      <c r="K79" s="5"/>
      <c r="N79" s="5"/>
      <c r="O79" s="5"/>
      <c r="Q79" s="5"/>
      <c r="T79" s="5"/>
      <c r="W79" s="5"/>
      <c r="AA79" s="5"/>
    </row>
    <row r="80" spans="5:27" s="4" customFormat="1" ht="16.5" customHeight="1">
      <c r="E80" s="5"/>
      <c r="H80" s="5"/>
      <c r="K80" s="5"/>
      <c r="N80" s="5"/>
      <c r="O80" s="5"/>
      <c r="Q80" s="5"/>
      <c r="T80" s="5"/>
      <c r="W80" s="5"/>
      <c r="AA80" s="5"/>
    </row>
    <row r="81" spans="5:27" s="4" customFormat="1" ht="16.5" customHeight="1">
      <c r="E81" s="5"/>
      <c r="H81" s="5"/>
      <c r="K81" s="5"/>
      <c r="N81" s="5"/>
      <c r="O81" s="5"/>
      <c r="Q81" s="5"/>
      <c r="T81" s="5"/>
      <c r="W81" s="5"/>
      <c r="AA81" s="5"/>
    </row>
    <row r="82" spans="5:27" s="4" customFormat="1" ht="16.5" customHeight="1">
      <c r="E82" s="5"/>
      <c r="H82" s="5"/>
      <c r="K82" s="5"/>
      <c r="N82" s="5"/>
      <c r="O82" s="5"/>
      <c r="Q82" s="5"/>
      <c r="T82" s="5"/>
      <c r="W82" s="5"/>
      <c r="AA82" s="5"/>
    </row>
    <row r="83" spans="5:27" s="4" customFormat="1" ht="16.5" customHeight="1">
      <c r="E83" s="5"/>
      <c r="H83" s="5"/>
      <c r="K83" s="5"/>
      <c r="N83" s="5"/>
      <c r="O83" s="5"/>
      <c r="Q83" s="5"/>
      <c r="T83" s="5"/>
      <c r="W83" s="5"/>
      <c r="AA83" s="5"/>
    </row>
    <row r="84" spans="5:27" s="4" customFormat="1" ht="16.5" customHeight="1">
      <c r="E84" s="5"/>
      <c r="H84" s="5"/>
      <c r="K84" s="5"/>
      <c r="N84" s="5"/>
      <c r="O84" s="5"/>
      <c r="Q84" s="5"/>
      <c r="T84" s="5"/>
      <c r="W84" s="5"/>
      <c r="AA84" s="5"/>
    </row>
    <row r="85" spans="5:27" s="4" customFormat="1" ht="16.5" customHeight="1">
      <c r="E85" s="5"/>
      <c r="H85" s="5"/>
      <c r="K85" s="5"/>
      <c r="N85" s="5"/>
      <c r="O85" s="5"/>
      <c r="Q85" s="5"/>
      <c r="T85" s="5"/>
      <c r="W85" s="5"/>
      <c r="AA85" s="5"/>
    </row>
    <row r="86" spans="5:27" s="4" customFormat="1" ht="16.5" customHeight="1">
      <c r="E86" s="5"/>
      <c r="H86" s="5"/>
      <c r="K86" s="5"/>
      <c r="N86" s="5"/>
      <c r="O86" s="5"/>
      <c r="Q86" s="5"/>
      <c r="T86" s="5"/>
      <c r="W86" s="5"/>
      <c r="AA86" s="5"/>
    </row>
    <row r="87" spans="5:27" s="4" customFormat="1" ht="16.5" customHeight="1">
      <c r="E87" s="5"/>
      <c r="H87" s="5"/>
      <c r="K87" s="5"/>
      <c r="N87" s="5"/>
      <c r="O87" s="5"/>
      <c r="Q87" s="5"/>
      <c r="T87" s="5"/>
      <c r="W87" s="5"/>
      <c r="AA87" s="5"/>
    </row>
    <row r="88" spans="5:27" s="4" customFormat="1" ht="16.5" customHeight="1">
      <c r="E88" s="5"/>
      <c r="H88" s="5"/>
      <c r="K88" s="5"/>
      <c r="N88" s="5"/>
      <c r="O88" s="5"/>
      <c r="Q88" s="5"/>
      <c r="T88" s="5"/>
      <c r="W88" s="5"/>
      <c r="AA88" s="5"/>
    </row>
    <row r="89" spans="5:27" s="4" customFormat="1" ht="16.5" customHeight="1">
      <c r="E89" s="5"/>
      <c r="H89" s="5"/>
      <c r="K89" s="5"/>
      <c r="N89" s="5"/>
      <c r="O89" s="5"/>
      <c r="Q89" s="5"/>
      <c r="T89" s="5"/>
      <c r="W89" s="5"/>
      <c r="AA89" s="5"/>
    </row>
    <row r="90" spans="5:27" s="4" customFormat="1" ht="16.5" customHeight="1">
      <c r="E90" s="5"/>
      <c r="H90" s="5"/>
      <c r="K90" s="5"/>
      <c r="N90" s="5"/>
      <c r="O90" s="5"/>
      <c r="Q90" s="5"/>
      <c r="T90" s="5"/>
      <c r="W90" s="5"/>
      <c r="AA90" s="5"/>
    </row>
    <row r="91" spans="5:27" s="4" customFormat="1" ht="16.5" customHeight="1">
      <c r="E91" s="5"/>
      <c r="H91" s="5"/>
      <c r="K91" s="5"/>
      <c r="N91" s="5"/>
      <c r="O91" s="5"/>
      <c r="Q91" s="5"/>
      <c r="T91" s="5"/>
      <c r="W91" s="5"/>
      <c r="AA91" s="5"/>
    </row>
    <row r="92" spans="5:27" s="4" customFormat="1" ht="16.5" customHeight="1">
      <c r="E92" s="5"/>
      <c r="H92" s="5"/>
      <c r="K92" s="5"/>
      <c r="N92" s="5"/>
      <c r="O92" s="5"/>
      <c r="Q92" s="5"/>
      <c r="T92" s="5"/>
      <c r="W92" s="5"/>
      <c r="AA92" s="5"/>
    </row>
    <row r="93" spans="5:27" s="4" customFormat="1" ht="16.5" customHeight="1">
      <c r="E93" s="5"/>
      <c r="H93" s="5"/>
      <c r="K93" s="5"/>
      <c r="N93" s="5"/>
      <c r="O93" s="5"/>
      <c r="Q93" s="5"/>
      <c r="T93" s="5"/>
      <c r="W93" s="5"/>
      <c r="AA93" s="5"/>
    </row>
    <row r="94" spans="5:27" s="4" customFormat="1" ht="16.5" customHeight="1">
      <c r="E94" s="5"/>
      <c r="H94" s="5"/>
      <c r="K94" s="5"/>
      <c r="N94" s="5"/>
      <c r="O94" s="5"/>
      <c r="Q94" s="5"/>
      <c r="T94" s="5"/>
      <c r="W94" s="5"/>
      <c r="AA94" s="5"/>
    </row>
    <row r="95" spans="5:27" s="4" customFormat="1" ht="16.5" customHeight="1">
      <c r="E95" s="5"/>
      <c r="H95" s="5"/>
      <c r="K95" s="5"/>
      <c r="N95" s="5"/>
      <c r="O95" s="5"/>
      <c r="Q95" s="5"/>
      <c r="T95" s="5"/>
      <c r="W95" s="5"/>
      <c r="AA95" s="5"/>
    </row>
    <row r="96" spans="5:27" s="1" customFormat="1" ht="16.5" customHeight="1">
      <c r="E96" s="6"/>
      <c r="H96" s="6"/>
      <c r="K96" s="6"/>
      <c r="N96" s="6"/>
      <c r="O96" s="6"/>
      <c r="Q96" s="6"/>
      <c r="T96" s="6"/>
      <c r="W96" s="6"/>
      <c r="AA96" s="6"/>
    </row>
    <row r="97" spans="5:27" s="1" customFormat="1" ht="16.5" customHeight="1">
      <c r="E97" s="6"/>
      <c r="H97" s="6"/>
      <c r="K97" s="6"/>
      <c r="N97" s="6"/>
      <c r="O97" s="6"/>
      <c r="Q97" s="6"/>
      <c r="T97" s="6"/>
      <c r="W97" s="6"/>
      <c r="AA97" s="6"/>
    </row>
    <row r="98" spans="5:27" s="1" customFormat="1" ht="16.5" customHeight="1">
      <c r="E98" s="6"/>
      <c r="H98" s="6"/>
      <c r="K98" s="6"/>
      <c r="N98" s="6"/>
      <c r="O98" s="6"/>
      <c r="Q98" s="6"/>
      <c r="T98" s="6"/>
      <c r="W98" s="6"/>
      <c r="AA98" s="6"/>
    </row>
    <row r="99" spans="5:27" s="1" customFormat="1" ht="16.5" customHeight="1">
      <c r="E99" s="6"/>
      <c r="H99" s="6"/>
      <c r="K99" s="6"/>
      <c r="N99" s="6"/>
      <c r="O99" s="6"/>
      <c r="Q99" s="6"/>
      <c r="T99" s="6"/>
      <c r="W99" s="6"/>
      <c r="AA99" s="6"/>
    </row>
    <row r="100" spans="5:27" s="1" customFormat="1" ht="16.5" customHeight="1">
      <c r="E100" s="6"/>
      <c r="H100" s="6"/>
      <c r="K100" s="6"/>
      <c r="N100" s="6"/>
      <c r="O100" s="6"/>
      <c r="Q100" s="6"/>
      <c r="T100" s="6"/>
      <c r="W100" s="6"/>
      <c r="AA100" s="6"/>
    </row>
    <row r="101" spans="5:27" s="1" customFormat="1" ht="16.5" customHeight="1">
      <c r="E101" s="6"/>
      <c r="H101" s="6"/>
      <c r="K101" s="6"/>
      <c r="N101" s="6"/>
      <c r="O101" s="6"/>
      <c r="Q101" s="6"/>
      <c r="T101" s="6"/>
      <c r="W101" s="6"/>
      <c r="AA101" s="6"/>
    </row>
    <row r="102" spans="5:27" s="1" customFormat="1" ht="16.5" customHeight="1">
      <c r="E102" s="6"/>
      <c r="H102" s="6"/>
      <c r="K102" s="6"/>
      <c r="N102" s="6"/>
      <c r="O102" s="6"/>
      <c r="Q102" s="6"/>
      <c r="T102" s="6"/>
      <c r="W102" s="6"/>
      <c r="AA102" s="6"/>
    </row>
    <row r="103" spans="5:27" s="1" customFormat="1" ht="16.5" customHeight="1">
      <c r="E103" s="6"/>
      <c r="H103" s="6"/>
      <c r="K103" s="6"/>
      <c r="N103" s="6"/>
      <c r="O103" s="6"/>
      <c r="Q103" s="6"/>
      <c r="T103" s="6"/>
      <c r="W103" s="6"/>
      <c r="AA103" s="6"/>
    </row>
    <row r="104" spans="5:27" s="1" customFormat="1" ht="16.5" customHeight="1">
      <c r="E104" s="6"/>
      <c r="H104" s="6"/>
      <c r="K104" s="6"/>
      <c r="N104" s="6"/>
      <c r="O104" s="6"/>
      <c r="Q104" s="6"/>
      <c r="T104" s="6"/>
      <c r="W104" s="6"/>
      <c r="AA104" s="6"/>
    </row>
    <row r="105" spans="5:27" s="1" customFormat="1" ht="16.5" customHeight="1">
      <c r="E105" s="6"/>
      <c r="H105" s="6"/>
      <c r="K105" s="6"/>
      <c r="N105" s="6"/>
      <c r="O105" s="6"/>
      <c r="Q105" s="6"/>
      <c r="T105" s="6"/>
      <c r="W105" s="6"/>
      <c r="AA105" s="6"/>
    </row>
    <row r="106" spans="5:27" s="1" customFormat="1" ht="16.5" customHeight="1">
      <c r="E106" s="6"/>
      <c r="H106" s="6"/>
      <c r="K106" s="6"/>
      <c r="N106" s="6"/>
      <c r="O106" s="6"/>
      <c r="Q106" s="6"/>
      <c r="T106" s="6"/>
      <c r="W106" s="6"/>
      <c r="AA106" s="6"/>
    </row>
    <row r="107" spans="5:27" s="1" customFormat="1" ht="16.5" customHeight="1">
      <c r="E107" s="6"/>
      <c r="H107" s="6"/>
      <c r="K107" s="6"/>
      <c r="N107" s="6"/>
      <c r="O107" s="6"/>
      <c r="Q107" s="6"/>
      <c r="T107" s="6"/>
      <c r="W107" s="6"/>
      <c r="AA107" s="6"/>
    </row>
    <row r="108" spans="5:27" s="1" customFormat="1" ht="16.5" customHeight="1">
      <c r="E108" s="6"/>
      <c r="H108" s="6"/>
      <c r="K108" s="6"/>
      <c r="N108" s="6"/>
      <c r="O108" s="6"/>
      <c r="Q108" s="6"/>
      <c r="T108" s="6"/>
      <c r="W108" s="6"/>
      <c r="AA108" s="6"/>
    </row>
    <row r="109" spans="5:27" s="1" customFormat="1" ht="16.5" customHeight="1">
      <c r="E109" s="6"/>
      <c r="H109" s="6"/>
      <c r="K109" s="6"/>
      <c r="N109" s="6"/>
      <c r="O109" s="6"/>
      <c r="Q109" s="6"/>
      <c r="T109" s="6"/>
      <c r="W109" s="6"/>
      <c r="AA109" s="6"/>
    </row>
    <row r="110" spans="5:27" s="1" customFormat="1" ht="16.5" customHeight="1">
      <c r="E110" s="6"/>
      <c r="H110" s="6"/>
      <c r="K110" s="6"/>
      <c r="N110" s="6"/>
      <c r="O110" s="6"/>
      <c r="Q110" s="6"/>
      <c r="T110" s="6"/>
      <c r="W110" s="6"/>
      <c r="AA110" s="6"/>
    </row>
    <row r="111" spans="5:27" s="1" customFormat="1" ht="16.5" customHeight="1">
      <c r="E111" s="6"/>
      <c r="H111" s="6"/>
      <c r="K111" s="6"/>
      <c r="N111" s="6"/>
      <c r="O111" s="6"/>
      <c r="Q111" s="6"/>
      <c r="T111" s="6"/>
      <c r="W111" s="6"/>
      <c r="AA111" s="6"/>
    </row>
    <row r="112" spans="5:27" s="1" customFormat="1" ht="16.5" customHeight="1">
      <c r="E112" s="6"/>
      <c r="H112" s="6"/>
      <c r="K112" s="6"/>
      <c r="N112" s="6"/>
      <c r="O112" s="6"/>
      <c r="Q112" s="6"/>
      <c r="T112" s="6"/>
      <c r="W112" s="6"/>
      <c r="AA112" s="6"/>
    </row>
    <row r="113" spans="5:27" s="1" customFormat="1" ht="16.5" customHeight="1">
      <c r="E113" s="6"/>
      <c r="H113" s="6"/>
      <c r="K113" s="6"/>
      <c r="N113" s="6"/>
      <c r="O113" s="6"/>
      <c r="Q113" s="6"/>
      <c r="T113" s="6"/>
      <c r="W113" s="6"/>
      <c r="AA113" s="6"/>
    </row>
    <row r="114" spans="5:27" s="1" customFormat="1" ht="16.5" customHeight="1">
      <c r="E114" s="6"/>
      <c r="H114" s="6"/>
      <c r="K114" s="6"/>
      <c r="N114" s="6"/>
      <c r="O114" s="6"/>
      <c r="Q114" s="6"/>
      <c r="T114" s="6"/>
      <c r="W114" s="6"/>
      <c r="AA114" s="6"/>
    </row>
    <row r="115" spans="5:27" s="1" customFormat="1" ht="16.5" customHeight="1">
      <c r="E115" s="6"/>
      <c r="H115" s="6"/>
      <c r="K115" s="6"/>
      <c r="N115" s="6"/>
      <c r="O115" s="6"/>
      <c r="Q115" s="6"/>
      <c r="T115" s="6"/>
      <c r="W115" s="6"/>
      <c r="AA115" s="6"/>
    </row>
    <row r="116" spans="5:27" s="1" customFormat="1" ht="16.5" customHeight="1">
      <c r="E116" s="6"/>
      <c r="H116" s="6"/>
      <c r="K116" s="6"/>
      <c r="N116" s="6"/>
      <c r="O116" s="6"/>
      <c r="Q116" s="6"/>
      <c r="T116" s="6"/>
      <c r="W116" s="6"/>
      <c r="AA116" s="6"/>
    </row>
    <row r="117" spans="5:27" s="1" customFormat="1" ht="16.5" customHeight="1">
      <c r="E117" s="6"/>
      <c r="H117" s="6"/>
      <c r="K117" s="6"/>
      <c r="N117" s="6"/>
      <c r="O117" s="6"/>
      <c r="Q117" s="6"/>
      <c r="T117" s="6"/>
      <c r="W117" s="6"/>
      <c r="AA117" s="6"/>
    </row>
    <row r="118" spans="5:27" s="1" customFormat="1" ht="16.5" customHeight="1">
      <c r="E118" s="6"/>
      <c r="H118" s="6"/>
      <c r="K118" s="6"/>
      <c r="N118" s="6"/>
      <c r="O118" s="6"/>
      <c r="Q118" s="6"/>
      <c r="T118" s="6"/>
      <c r="W118" s="6"/>
      <c r="AA118" s="6"/>
    </row>
    <row r="119" spans="5:27" s="1" customFormat="1" ht="16.5" customHeight="1">
      <c r="E119" s="6"/>
      <c r="H119" s="6"/>
      <c r="K119" s="6"/>
      <c r="N119" s="6"/>
      <c r="O119" s="6"/>
      <c r="Q119" s="6"/>
      <c r="T119" s="6"/>
      <c r="W119" s="6"/>
      <c r="AA119" s="6"/>
    </row>
    <row r="120" spans="5:27" s="1" customFormat="1" ht="16.5" customHeight="1">
      <c r="E120" s="6"/>
      <c r="H120" s="6"/>
      <c r="K120" s="6"/>
      <c r="N120" s="6"/>
      <c r="O120" s="6"/>
      <c r="Q120" s="6"/>
      <c r="T120" s="6"/>
      <c r="W120" s="6"/>
      <c r="AA120" s="6"/>
    </row>
    <row r="121" spans="5:27" s="1" customFormat="1" ht="16.5" customHeight="1">
      <c r="E121" s="6"/>
      <c r="H121" s="6"/>
      <c r="K121" s="6"/>
      <c r="N121" s="6"/>
      <c r="O121" s="6"/>
      <c r="Q121" s="6"/>
      <c r="T121" s="6"/>
      <c r="W121" s="6"/>
      <c r="AA121" s="6"/>
    </row>
    <row r="122" spans="5:27" s="1" customFormat="1" ht="16.5" customHeight="1">
      <c r="E122" s="6"/>
      <c r="H122" s="6"/>
      <c r="K122" s="6"/>
      <c r="N122" s="6"/>
      <c r="O122" s="6"/>
      <c r="Q122" s="6"/>
      <c r="T122" s="6"/>
      <c r="W122" s="6"/>
      <c r="AA122" s="6"/>
    </row>
    <row r="123" spans="5:27" s="1" customFormat="1" ht="16.5" customHeight="1">
      <c r="E123" s="6"/>
      <c r="H123" s="6"/>
      <c r="K123" s="6"/>
      <c r="N123" s="6"/>
      <c r="O123" s="6"/>
      <c r="Q123" s="6"/>
      <c r="T123" s="6"/>
      <c r="W123" s="6"/>
      <c r="AA123" s="6"/>
    </row>
    <row r="124" spans="5:27" s="1" customFormat="1" ht="16.5" customHeight="1">
      <c r="E124" s="6"/>
      <c r="H124" s="6"/>
      <c r="K124" s="6"/>
      <c r="N124" s="6"/>
      <c r="O124" s="6"/>
      <c r="Q124" s="6"/>
      <c r="T124" s="6"/>
      <c r="W124" s="6"/>
      <c r="AA124" s="6"/>
    </row>
    <row r="125" spans="5:27" s="1" customFormat="1" ht="16.5" customHeight="1">
      <c r="E125" s="6"/>
      <c r="H125" s="6"/>
      <c r="K125" s="6"/>
      <c r="N125" s="6"/>
      <c r="O125" s="6"/>
      <c r="Q125" s="6"/>
      <c r="T125" s="6"/>
      <c r="W125" s="6"/>
      <c r="AA125" s="6"/>
    </row>
    <row r="126" spans="5:27" s="1" customFormat="1" ht="16.5" customHeight="1">
      <c r="E126" s="6"/>
      <c r="H126" s="6"/>
      <c r="K126" s="6"/>
      <c r="N126" s="6"/>
      <c r="O126" s="6"/>
      <c r="Q126" s="6"/>
      <c r="T126" s="6"/>
      <c r="W126" s="6"/>
      <c r="AA126" s="6"/>
    </row>
    <row r="127" spans="5:27" s="1" customFormat="1" ht="16.5" customHeight="1">
      <c r="E127" s="6"/>
      <c r="H127" s="6"/>
      <c r="K127" s="6"/>
      <c r="N127" s="6"/>
      <c r="O127" s="6"/>
      <c r="Q127" s="6"/>
      <c r="T127" s="6"/>
      <c r="W127" s="6"/>
      <c r="AA127" s="6"/>
    </row>
    <row r="128" spans="5:27" s="1" customFormat="1" ht="16.5" customHeight="1">
      <c r="E128" s="6"/>
      <c r="H128" s="6"/>
      <c r="K128" s="6"/>
      <c r="N128" s="6"/>
      <c r="O128" s="6"/>
      <c r="Q128" s="6"/>
      <c r="T128" s="6"/>
      <c r="W128" s="6"/>
      <c r="AA128" s="6"/>
    </row>
    <row r="129" spans="5:27" s="1" customFormat="1" ht="16.5" customHeight="1">
      <c r="E129" s="6"/>
      <c r="H129" s="6"/>
      <c r="K129" s="6"/>
      <c r="N129" s="6"/>
      <c r="O129" s="6"/>
      <c r="Q129" s="6"/>
      <c r="T129" s="6"/>
      <c r="W129" s="6"/>
      <c r="AA129" s="6"/>
    </row>
    <row r="130" spans="5:27" s="1" customFormat="1" ht="16.5" customHeight="1">
      <c r="E130" s="6"/>
      <c r="H130" s="6"/>
      <c r="K130" s="6"/>
      <c r="N130" s="6"/>
      <c r="O130" s="6"/>
      <c r="Q130" s="6"/>
      <c r="T130" s="6"/>
      <c r="W130" s="6"/>
      <c r="AA130" s="6"/>
    </row>
    <row r="131" spans="5:27" s="1" customFormat="1" ht="16.5" customHeight="1">
      <c r="E131" s="6"/>
      <c r="H131" s="6"/>
      <c r="K131" s="6"/>
      <c r="N131" s="6"/>
      <c r="O131" s="6"/>
      <c r="Q131" s="6"/>
      <c r="T131" s="6"/>
      <c r="W131" s="6"/>
      <c r="AA131" s="6"/>
    </row>
    <row r="132" spans="5:27" s="1" customFormat="1" ht="16.5" customHeight="1">
      <c r="E132" s="6"/>
      <c r="H132" s="6"/>
      <c r="K132" s="6"/>
      <c r="N132" s="6"/>
      <c r="O132" s="6"/>
      <c r="Q132" s="6"/>
      <c r="T132" s="6"/>
      <c r="W132" s="6"/>
      <c r="AA132" s="6"/>
    </row>
    <row r="133" spans="5:27" s="1" customFormat="1" ht="16.5" customHeight="1">
      <c r="E133" s="6"/>
      <c r="H133" s="6"/>
      <c r="K133" s="6"/>
      <c r="N133" s="6"/>
      <c r="O133" s="6"/>
      <c r="Q133" s="6"/>
      <c r="T133" s="6"/>
      <c r="W133" s="6"/>
      <c r="AA133" s="6"/>
    </row>
    <row r="134" spans="5:27" s="1" customFormat="1" ht="16.5" customHeight="1">
      <c r="E134" s="6"/>
      <c r="H134" s="6"/>
      <c r="K134" s="6"/>
      <c r="N134" s="6"/>
      <c r="O134" s="6"/>
      <c r="Q134" s="6"/>
      <c r="T134" s="6"/>
      <c r="W134" s="6"/>
      <c r="AA134" s="6"/>
    </row>
    <row r="135" spans="5:27" s="1" customFormat="1" ht="16.5" customHeight="1">
      <c r="E135" s="6"/>
      <c r="H135" s="6"/>
      <c r="K135" s="6"/>
      <c r="N135" s="6"/>
      <c r="O135" s="6"/>
      <c r="Q135" s="6"/>
      <c r="T135" s="6"/>
      <c r="W135" s="6"/>
      <c r="AA135" s="6"/>
    </row>
    <row r="136" spans="5:27" s="1" customFormat="1" ht="16.5" customHeight="1">
      <c r="E136" s="6"/>
      <c r="H136" s="6"/>
      <c r="K136" s="6"/>
      <c r="N136" s="6"/>
      <c r="O136" s="6"/>
      <c r="Q136" s="6"/>
      <c r="T136" s="6"/>
      <c r="W136" s="6"/>
      <c r="AA136" s="6"/>
    </row>
    <row r="137" spans="5:27" s="1" customFormat="1" ht="16.5" customHeight="1">
      <c r="E137" s="6"/>
      <c r="H137" s="6"/>
      <c r="K137" s="6"/>
      <c r="N137" s="6"/>
      <c r="O137" s="6"/>
      <c r="Q137" s="6"/>
      <c r="T137" s="6"/>
      <c r="W137" s="6"/>
      <c r="AA137" s="6"/>
    </row>
    <row r="138" spans="5:27" s="1" customFormat="1" ht="16.5" customHeight="1">
      <c r="E138" s="6"/>
      <c r="H138" s="6"/>
      <c r="K138" s="6"/>
      <c r="N138" s="6"/>
      <c r="O138" s="6"/>
      <c r="Q138" s="6"/>
      <c r="T138" s="6"/>
      <c r="W138" s="6"/>
      <c r="AA138" s="6"/>
    </row>
    <row r="139" spans="5:27" s="1" customFormat="1" ht="16.5" customHeight="1">
      <c r="E139" s="6"/>
      <c r="H139" s="6"/>
      <c r="K139" s="6"/>
      <c r="N139" s="6"/>
      <c r="O139" s="6"/>
      <c r="Q139" s="6"/>
      <c r="T139" s="6"/>
      <c r="W139" s="6"/>
      <c r="AA139" s="6"/>
    </row>
    <row r="140" spans="5:27" s="1" customFormat="1" ht="16.5" customHeight="1">
      <c r="E140" s="6"/>
      <c r="H140" s="6"/>
      <c r="K140" s="6"/>
      <c r="N140" s="6"/>
      <c r="O140" s="6"/>
      <c r="Q140" s="6"/>
      <c r="T140" s="6"/>
      <c r="W140" s="6"/>
      <c r="AA140" s="6"/>
    </row>
    <row r="141" spans="5:27" s="1" customFormat="1" ht="12.75">
      <c r="E141" s="6"/>
      <c r="H141" s="6"/>
      <c r="K141" s="6"/>
      <c r="N141" s="6"/>
      <c r="O141" s="6"/>
      <c r="Q141" s="6"/>
      <c r="T141" s="6"/>
      <c r="W141" s="6"/>
      <c r="AA141" s="6"/>
    </row>
    <row r="142" spans="5:27" s="1" customFormat="1" ht="12.75">
      <c r="E142" s="6"/>
      <c r="H142" s="6"/>
      <c r="K142" s="6"/>
      <c r="N142" s="6"/>
      <c r="O142" s="6"/>
      <c r="Q142" s="6"/>
      <c r="T142" s="6"/>
      <c r="W142" s="6"/>
      <c r="AA142" s="6"/>
    </row>
    <row r="143" spans="5:27" s="1" customFormat="1" ht="12.75">
      <c r="E143" s="6"/>
      <c r="H143" s="6"/>
      <c r="K143" s="6"/>
      <c r="N143" s="6"/>
      <c r="O143" s="6"/>
      <c r="Q143" s="6"/>
      <c r="T143" s="6"/>
      <c r="W143" s="6"/>
      <c r="AA143" s="6"/>
    </row>
    <row r="144" spans="5:27" s="1" customFormat="1" ht="12.75">
      <c r="E144" s="6"/>
      <c r="H144" s="6"/>
      <c r="K144" s="6"/>
      <c r="N144" s="6"/>
      <c r="O144" s="6"/>
      <c r="Q144" s="6"/>
      <c r="T144" s="6"/>
      <c r="W144" s="6"/>
      <c r="AA144" s="6"/>
    </row>
    <row r="145" spans="5:27" s="1" customFormat="1" ht="12.75">
      <c r="E145" s="6"/>
      <c r="H145" s="6"/>
      <c r="K145" s="6"/>
      <c r="N145" s="6"/>
      <c r="O145" s="6"/>
      <c r="Q145" s="6"/>
      <c r="T145" s="6"/>
      <c r="W145" s="6"/>
      <c r="AA145" s="6"/>
    </row>
    <row r="146" spans="5:27" s="1" customFormat="1" ht="12.75">
      <c r="E146" s="6"/>
      <c r="H146" s="6"/>
      <c r="K146" s="6"/>
      <c r="N146" s="6"/>
      <c r="O146" s="6"/>
      <c r="Q146" s="6"/>
      <c r="T146" s="6"/>
      <c r="W146" s="6"/>
      <c r="AA146" s="6"/>
    </row>
    <row r="147" spans="5:27" s="1" customFormat="1" ht="12.75">
      <c r="E147" s="6"/>
      <c r="H147" s="6"/>
      <c r="K147" s="6"/>
      <c r="N147" s="6"/>
      <c r="O147" s="6"/>
      <c r="Q147" s="6"/>
      <c r="T147" s="6"/>
      <c r="W147" s="6"/>
      <c r="AA147" s="6"/>
    </row>
    <row r="148" spans="5:27" s="1" customFormat="1" ht="12.75">
      <c r="E148" s="6"/>
      <c r="H148" s="6"/>
      <c r="K148" s="6"/>
      <c r="N148" s="6"/>
      <c r="O148" s="6"/>
      <c r="Q148" s="6"/>
      <c r="T148" s="6"/>
      <c r="W148" s="6"/>
      <c r="AA148" s="6"/>
    </row>
    <row r="149" spans="5:27" s="1" customFormat="1" ht="12.75">
      <c r="E149" s="6"/>
      <c r="H149" s="6"/>
      <c r="K149" s="6"/>
      <c r="N149" s="6"/>
      <c r="O149" s="6"/>
      <c r="Q149" s="6"/>
      <c r="T149" s="6"/>
      <c r="W149" s="6"/>
      <c r="AA149" s="6"/>
    </row>
    <row r="150" spans="5:27" s="1" customFormat="1" ht="12.75">
      <c r="E150" s="6"/>
      <c r="H150" s="6"/>
      <c r="K150" s="6"/>
      <c r="N150" s="6"/>
      <c r="O150" s="6"/>
      <c r="Q150" s="6"/>
      <c r="T150" s="6"/>
      <c r="W150" s="6"/>
      <c r="AA150" s="6"/>
    </row>
    <row r="151" spans="5:27" s="1" customFormat="1" ht="12.75">
      <c r="E151" s="6"/>
      <c r="H151" s="6"/>
      <c r="K151" s="6"/>
      <c r="N151" s="6"/>
      <c r="O151" s="6"/>
      <c r="Q151" s="6"/>
      <c r="T151" s="6"/>
      <c r="W151" s="6"/>
      <c r="AA151" s="6"/>
    </row>
    <row r="152" spans="5:27" s="1" customFormat="1" ht="12.75">
      <c r="E152" s="6"/>
      <c r="H152" s="6"/>
      <c r="K152" s="6"/>
      <c r="N152" s="6"/>
      <c r="O152" s="6"/>
      <c r="Q152" s="6"/>
      <c r="T152" s="6"/>
      <c r="W152" s="6"/>
      <c r="AA152" s="6"/>
    </row>
    <row r="153" spans="5:27" s="1" customFormat="1" ht="12.75">
      <c r="E153" s="6"/>
      <c r="H153" s="6"/>
      <c r="K153" s="6"/>
      <c r="N153" s="6"/>
      <c r="O153" s="6"/>
      <c r="Q153" s="6"/>
      <c r="T153" s="6"/>
      <c r="W153" s="6"/>
      <c r="AA153" s="6"/>
    </row>
    <row r="154" spans="5:27" s="1" customFormat="1" ht="12.75">
      <c r="E154" s="6"/>
      <c r="H154" s="6"/>
      <c r="K154" s="6"/>
      <c r="N154" s="6"/>
      <c r="O154" s="6"/>
      <c r="Q154" s="6"/>
      <c r="T154" s="6"/>
      <c r="W154" s="6"/>
      <c r="AA154" s="6"/>
    </row>
    <row r="155" spans="5:27" s="1" customFormat="1" ht="12.75">
      <c r="E155" s="6"/>
      <c r="H155" s="6"/>
      <c r="K155" s="6"/>
      <c r="N155" s="6"/>
      <c r="O155" s="6"/>
      <c r="Q155" s="6"/>
      <c r="T155" s="6"/>
      <c r="W155" s="6"/>
      <c r="AA155" s="6"/>
    </row>
    <row r="156" spans="5:27" s="1" customFormat="1" ht="12.75">
      <c r="E156" s="6"/>
      <c r="H156" s="6"/>
      <c r="K156" s="6"/>
      <c r="N156" s="6"/>
      <c r="O156" s="6"/>
      <c r="Q156" s="6"/>
      <c r="T156" s="6"/>
      <c r="W156" s="6"/>
      <c r="AA156" s="6"/>
    </row>
    <row r="157" spans="5:27" s="1" customFormat="1" ht="12.75">
      <c r="E157" s="6"/>
      <c r="H157" s="6"/>
      <c r="K157" s="6"/>
      <c r="N157" s="6"/>
      <c r="O157" s="6"/>
      <c r="Q157" s="6"/>
      <c r="T157" s="6"/>
      <c r="W157" s="6"/>
      <c r="AA157" s="6"/>
    </row>
    <row r="158" spans="5:27" s="1" customFormat="1" ht="12.75">
      <c r="E158" s="6"/>
      <c r="H158" s="6"/>
      <c r="K158" s="6"/>
      <c r="N158" s="6"/>
      <c r="O158" s="6"/>
      <c r="Q158" s="6"/>
      <c r="T158" s="6"/>
      <c r="W158" s="6"/>
      <c r="AA158" s="6"/>
    </row>
    <row r="159" spans="5:27" s="1" customFormat="1" ht="12.75">
      <c r="E159" s="6"/>
      <c r="H159" s="6"/>
      <c r="K159" s="6"/>
      <c r="N159" s="6"/>
      <c r="O159" s="6"/>
      <c r="Q159" s="6"/>
      <c r="T159" s="6"/>
      <c r="W159" s="6"/>
      <c r="AA159" s="6"/>
    </row>
    <row r="160" spans="5:27" s="1" customFormat="1" ht="12.75">
      <c r="E160" s="6"/>
      <c r="H160" s="6"/>
      <c r="K160" s="6"/>
      <c r="N160" s="6"/>
      <c r="O160" s="6"/>
      <c r="Q160" s="6"/>
      <c r="T160" s="6"/>
      <c r="W160" s="6"/>
      <c r="AA160" s="6"/>
    </row>
    <row r="161" spans="5:27" s="1" customFormat="1" ht="12.75">
      <c r="E161" s="6"/>
      <c r="H161" s="6"/>
      <c r="K161" s="6"/>
      <c r="N161" s="6"/>
      <c r="O161" s="6"/>
      <c r="Q161" s="6"/>
      <c r="T161" s="6"/>
      <c r="W161" s="6"/>
      <c r="AA161" s="6"/>
    </row>
    <row r="162" spans="5:27" s="1" customFormat="1" ht="12.75">
      <c r="E162" s="6"/>
      <c r="H162" s="6"/>
      <c r="K162" s="6"/>
      <c r="N162" s="6"/>
      <c r="O162" s="6"/>
      <c r="Q162" s="6"/>
      <c r="T162" s="6"/>
      <c r="W162" s="6"/>
      <c r="AA162" s="6"/>
    </row>
    <row r="163" spans="5:27" s="1" customFormat="1" ht="12.75">
      <c r="E163" s="6"/>
      <c r="H163" s="6"/>
      <c r="K163" s="6"/>
      <c r="N163" s="6"/>
      <c r="O163" s="6"/>
      <c r="Q163" s="6"/>
      <c r="T163" s="6"/>
      <c r="W163" s="6"/>
      <c r="AA163" s="6"/>
    </row>
    <row r="164" spans="5:27" s="1" customFormat="1" ht="12.75">
      <c r="E164" s="6"/>
      <c r="H164" s="6"/>
      <c r="K164" s="6"/>
      <c r="N164" s="6"/>
      <c r="O164" s="6"/>
      <c r="Q164" s="6"/>
      <c r="T164" s="6"/>
      <c r="W164" s="6"/>
      <c r="AA164" s="6"/>
    </row>
    <row r="165" spans="5:27" s="1" customFormat="1" ht="12.75">
      <c r="E165" s="6"/>
      <c r="H165" s="6"/>
      <c r="K165" s="6"/>
      <c r="N165" s="6"/>
      <c r="O165" s="6"/>
      <c r="Q165" s="6"/>
      <c r="T165" s="6"/>
      <c r="W165" s="6"/>
      <c r="AA165" s="6"/>
    </row>
    <row r="166" spans="5:27" s="1" customFormat="1" ht="12.75">
      <c r="E166" s="6"/>
      <c r="H166" s="6"/>
      <c r="K166" s="6"/>
      <c r="N166" s="6"/>
      <c r="O166" s="6"/>
      <c r="Q166" s="6"/>
      <c r="T166" s="6"/>
      <c r="W166" s="6"/>
      <c r="AA166" s="6"/>
    </row>
    <row r="167" spans="5:27" s="1" customFormat="1" ht="12.75">
      <c r="E167" s="6"/>
      <c r="H167" s="6"/>
      <c r="K167" s="6"/>
      <c r="N167" s="6"/>
      <c r="O167" s="6"/>
      <c r="Q167" s="6"/>
      <c r="T167" s="6"/>
      <c r="W167" s="6"/>
      <c r="AA167" s="6"/>
    </row>
    <row r="168" spans="5:27" s="1" customFormat="1" ht="12.75">
      <c r="E168" s="6"/>
      <c r="H168" s="6"/>
      <c r="K168" s="6"/>
      <c r="N168" s="6"/>
      <c r="O168" s="6"/>
      <c r="Q168" s="6"/>
      <c r="T168" s="6"/>
      <c r="W168" s="6"/>
      <c r="AA168" s="6"/>
    </row>
    <row r="169" spans="5:27" s="1" customFormat="1" ht="12.75">
      <c r="E169" s="6"/>
      <c r="H169" s="6"/>
      <c r="K169" s="6"/>
      <c r="N169" s="6"/>
      <c r="O169" s="6"/>
      <c r="Q169" s="6"/>
      <c r="T169" s="6"/>
      <c r="W169" s="6"/>
      <c r="AA169" s="6"/>
    </row>
    <row r="170" spans="5:27" s="1" customFormat="1" ht="12.75">
      <c r="E170" s="6"/>
      <c r="H170" s="6"/>
      <c r="K170" s="6"/>
      <c r="N170" s="6"/>
      <c r="O170" s="6"/>
      <c r="Q170" s="6"/>
      <c r="T170" s="6"/>
      <c r="W170" s="6"/>
      <c r="AA170" s="6"/>
    </row>
    <row r="171" spans="5:27" s="1" customFormat="1" ht="12.75">
      <c r="E171" s="6"/>
      <c r="H171" s="6"/>
      <c r="K171" s="6"/>
      <c r="N171" s="6"/>
      <c r="O171" s="6"/>
      <c r="Q171" s="6"/>
      <c r="T171" s="6"/>
      <c r="W171" s="6"/>
      <c r="AA171" s="6"/>
    </row>
    <row r="172" spans="5:27" s="1" customFormat="1" ht="12.75">
      <c r="E172" s="6"/>
      <c r="H172" s="6"/>
      <c r="K172" s="6"/>
      <c r="N172" s="6"/>
      <c r="O172" s="6"/>
      <c r="Q172" s="6"/>
      <c r="T172" s="6"/>
      <c r="W172" s="6"/>
      <c r="AA172" s="6"/>
    </row>
    <row r="173" spans="5:27" s="1" customFormat="1" ht="12.75">
      <c r="E173" s="6"/>
      <c r="H173" s="6"/>
      <c r="K173" s="6"/>
      <c r="N173" s="6"/>
      <c r="O173" s="6"/>
      <c r="Q173" s="6"/>
      <c r="T173" s="6"/>
      <c r="W173" s="6"/>
      <c r="AA173" s="6"/>
    </row>
    <row r="174" spans="5:27" s="1" customFormat="1" ht="12.75">
      <c r="E174" s="6"/>
      <c r="H174" s="6"/>
      <c r="K174" s="6"/>
      <c r="N174" s="6"/>
      <c r="O174" s="6"/>
      <c r="Q174" s="6"/>
      <c r="T174" s="6"/>
      <c r="W174" s="6"/>
      <c r="AA174" s="6"/>
    </row>
    <row r="175" spans="5:27" s="1" customFormat="1" ht="12.75">
      <c r="E175" s="6"/>
      <c r="H175" s="6"/>
      <c r="K175" s="6"/>
      <c r="N175" s="6"/>
      <c r="O175" s="6"/>
      <c r="Q175" s="6"/>
      <c r="T175" s="6"/>
      <c r="W175" s="6"/>
      <c r="AA175" s="6"/>
    </row>
    <row r="176" spans="5:27" s="1" customFormat="1" ht="12.75">
      <c r="E176" s="6"/>
      <c r="H176" s="6"/>
      <c r="K176" s="6"/>
      <c r="N176" s="6"/>
      <c r="O176" s="6"/>
      <c r="Q176" s="6"/>
      <c r="T176" s="6"/>
      <c r="W176" s="6"/>
      <c r="AA176" s="6"/>
    </row>
    <row r="177" spans="5:27" s="1" customFormat="1" ht="12.75">
      <c r="E177" s="6"/>
      <c r="H177" s="6"/>
      <c r="K177" s="6"/>
      <c r="N177" s="6"/>
      <c r="O177" s="6"/>
      <c r="Q177" s="6"/>
      <c r="T177" s="6"/>
      <c r="W177" s="6"/>
      <c r="AA177" s="6"/>
    </row>
    <row r="178" spans="5:27" s="1" customFormat="1" ht="12.75">
      <c r="E178" s="6"/>
      <c r="H178" s="6"/>
      <c r="K178" s="6"/>
      <c r="N178" s="6"/>
      <c r="O178" s="6"/>
      <c r="Q178" s="6"/>
      <c r="T178" s="6"/>
      <c r="W178" s="6"/>
      <c r="AA178" s="6"/>
    </row>
    <row r="179" spans="5:27" s="1" customFormat="1" ht="12.75">
      <c r="E179" s="6"/>
      <c r="H179" s="6"/>
      <c r="K179" s="6"/>
      <c r="N179" s="6"/>
      <c r="O179" s="6"/>
      <c r="Q179" s="6"/>
      <c r="T179" s="6"/>
      <c r="W179" s="6"/>
      <c r="AA179" s="6"/>
    </row>
    <row r="180" spans="5:27" s="1" customFormat="1" ht="12.75">
      <c r="E180" s="6"/>
      <c r="H180" s="6"/>
      <c r="K180" s="6"/>
      <c r="N180" s="6"/>
      <c r="O180" s="6"/>
      <c r="Q180" s="6"/>
      <c r="T180" s="6"/>
      <c r="W180" s="6"/>
      <c r="AA180" s="6"/>
    </row>
    <row r="181" spans="5:27" s="1" customFormat="1" ht="12.75">
      <c r="E181" s="6"/>
      <c r="H181" s="6"/>
      <c r="K181" s="6"/>
      <c r="N181" s="6"/>
      <c r="O181" s="6"/>
      <c r="Q181" s="6"/>
      <c r="T181" s="6"/>
      <c r="W181" s="6"/>
      <c r="AA181" s="6"/>
    </row>
    <row r="182" spans="5:27" s="1" customFormat="1" ht="12.75">
      <c r="E182" s="6"/>
      <c r="H182" s="6"/>
      <c r="K182" s="6"/>
      <c r="N182" s="6"/>
      <c r="O182" s="6"/>
      <c r="Q182" s="6"/>
      <c r="T182" s="6"/>
      <c r="W182" s="6"/>
      <c r="AA182" s="6"/>
    </row>
    <row r="183" spans="5:27" s="1" customFormat="1" ht="12.75">
      <c r="E183" s="6"/>
      <c r="H183" s="6"/>
      <c r="K183" s="6"/>
      <c r="N183" s="6"/>
      <c r="O183" s="6"/>
      <c r="Q183" s="6"/>
      <c r="T183" s="6"/>
      <c r="W183" s="6"/>
      <c r="AA183" s="6"/>
    </row>
    <row r="184" spans="5:27" s="1" customFormat="1" ht="12.75">
      <c r="E184" s="6"/>
      <c r="H184" s="6"/>
      <c r="K184" s="6"/>
      <c r="N184" s="6"/>
      <c r="O184" s="6"/>
      <c r="Q184" s="6"/>
      <c r="T184" s="6"/>
      <c r="W184" s="6"/>
      <c r="AA184" s="6"/>
    </row>
    <row r="185" spans="5:27" s="1" customFormat="1" ht="12.75">
      <c r="E185" s="6"/>
      <c r="H185" s="6"/>
      <c r="K185" s="6"/>
      <c r="N185" s="6"/>
      <c r="O185" s="6"/>
      <c r="Q185" s="6"/>
      <c r="T185" s="6"/>
      <c r="W185" s="6"/>
      <c r="AA185" s="6"/>
    </row>
    <row r="186" spans="5:27" s="1" customFormat="1" ht="12.75">
      <c r="E186" s="6"/>
      <c r="H186" s="6"/>
      <c r="K186" s="6"/>
      <c r="N186" s="6"/>
      <c r="O186" s="6"/>
      <c r="Q186" s="6"/>
      <c r="T186" s="6"/>
      <c r="W186" s="6"/>
      <c r="AA186" s="6"/>
    </row>
    <row r="187" spans="5:27" s="1" customFormat="1" ht="12.75">
      <c r="E187" s="6"/>
      <c r="H187" s="6"/>
      <c r="K187" s="6"/>
      <c r="N187" s="6"/>
      <c r="O187" s="6"/>
      <c r="Q187" s="6"/>
      <c r="T187" s="6"/>
      <c r="W187" s="6"/>
      <c r="AA187" s="6"/>
    </row>
    <row r="188" spans="5:27" s="1" customFormat="1" ht="12.75">
      <c r="E188" s="6"/>
      <c r="H188" s="6"/>
      <c r="K188" s="6"/>
      <c r="N188" s="6"/>
      <c r="O188" s="6"/>
      <c r="Q188" s="6"/>
      <c r="T188" s="6"/>
      <c r="W188" s="6"/>
      <c r="AA188" s="6"/>
    </row>
    <row r="189" spans="5:27" s="1" customFormat="1" ht="12.75">
      <c r="E189" s="6"/>
      <c r="H189" s="6"/>
      <c r="K189" s="6"/>
      <c r="N189" s="6"/>
      <c r="O189" s="6"/>
      <c r="Q189" s="6"/>
      <c r="T189" s="6"/>
      <c r="W189" s="6"/>
      <c r="AA189" s="6"/>
    </row>
    <row r="190" spans="5:27" s="1" customFormat="1" ht="12.75">
      <c r="E190" s="6"/>
      <c r="H190" s="6"/>
      <c r="K190" s="6"/>
      <c r="N190" s="6"/>
      <c r="O190" s="6"/>
      <c r="Q190" s="6"/>
      <c r="T190" s="6"/>
      <c r="W190" s="6"/>
      <c r="AA190" s="6"/>
    </row>
    <row r="191" spans="5:27" s="1" customFormat="1" ht="12.75">
      <c r="E191" s="6"/>
      <c r="H191" s="6"/>
      <c r="K191" s="6"/>
      <c r="N191" s="6"/>
      <c r="O191" s="6"/>
      <c r="Q191" s="6"/>
      <c r="T191" s="6"/>
      <c r="W191" s="6"/>
      <c r="AA191" s="6"/>
    </row>
    <row r="192" spans="5:27" s="1" customFormat="1" ht="12.75">
      <c r="E192" s="6"/>
      <c r="H192" s="6"/>
      <c r="K192" s="6"/>
      <c r="N192" s="6"/>
      <c r="O192" s="6"/>
      <c r="Q192" s="6"/>
      <c r="T192" s="6"/>
      <c r="W192" s="6"/>
      <c r="AA192" s="6"/>
    </row>
    <row r="193" spans="5:27" s="1" customFormat="1" ht="12.75">
      <c r="E193" s="6"/>
      <c r="H193" s="6"/>
      <c r="K193" s="6"/>
      <c r="N193" s="6"/>
      <c r="O193" s="6"/>
      <c r="Q193" s="6"/>
      <c r="T193" s="6"/>
      <c r="W193" s="6"/>
      <c r="AA193" s="6"/>
    </row>
    <row r="194" spans="5:27" s="1" customFormat="1" ht="12.75">
      <c r="E194" s="6"/>
      <c r="H194" s="6"/>
      <c r="K194" s="6"/>
      <c r="N194" s="6"/>
      <c r="O194" s="6"/>
      <c r="Q194" s="6"/>
      <c r="T194" s="6"/>
      <c r="W194" s="6"/>
      <c r="AA194" s="6"/>
    </row>
    <row r="195" spans="5:27" s="1" customFormat="1" ht="12.75">
      <c r="E195" s="6"/>
      <c r="H195" s="6"/>
      <c r="K195" s="6"/>
      <c r="N195" s="6"/>
      <c r="O195" s="6"/>
      <c r="Q195" s="6"/>
      <c r="T195" s="6"/>
      <c r="W195" s="6"/>
      <c r="AA195" s="6"/>
    </row>
    <row r="196" spans="5:27" s="1" customFormat="1" ht="12.75">
      <c r="E196" s="6"/>
      <c r="H196" s="6"/>
      <c r="K196" s="6"/>
      <c r="N196" s="6"/>
      <c r="O196" s="6"/>
      <c r="Q196" s="6"/>
      <c r="T196" s="6"/>
      <c r="W196" s="6"/>
      <c r="AA196" s="6"/>
    </row>
    <row r="197" spans="5:27" s="1" customFormat="1" ht="12.75">
      <c r="E197" s="6"/>
      <c r="H197" s="6"/>
      <c r="K197" s="6"/>
      <c r="N197" s="6"/>
      <c r="O197" s="6"/>
      <c r="Q197" s="6"/>
      <c r="T197" s="6"/>
      <c r="W197" s="6"/>
      <c r="AA197" s="6"/>
    </row>
    <row r="198" spans="5:27" s="1" customFormat="1" ht="12.75">
      <c r="E198" s="6"/>
      <c r="H198" s="6"/>
      <c r="K198" s="6"/>
      <c r="N198" s="6"/>
      <c r="O198" s="6"/>
      <c r="Q198" s="6"/>
      <c r="T198" s="6"/>
      <c r="W198" s="6"/>
      <c r="AA198" s="6"/>
    </row>
    <row r="199" spans="5:27" s="1" customFormat="1" ht="12.75">
      <c r="E199" s="6"/>
      <c r="H199" s="6"/>
      <c r="K199" s="6"/>
      <c r="N199" s="6"/>
      <c r="O199" s="6"/>
      <c r="Q199" s="6"/>
      <c r="T199" s="6"/>
      <c r="W199" s="6"/>
      <c r="AA199" s="6"/>
    </row>
    <row r="200" spans="5:27" s="1" customFormat="1" ht="12.75">
      <c r="E200" s="6"/>
      <c r="H200" s="6"/>
      <c r="K200" s="6"/>
      <c r="N200" s="6"/>
      <c r="O200" s="6"/>
      <c r="Q200" s="6"/>
      <c r="T200" s="6"/>
      <c r="W200" s="6"/>
      <c r="AA200" s="6"/>
    </row>
    <row r="201" spans="5:27" s="1" customFormat="1" ht="12.75">
      <c r="E201" s="6"/>
      <c r="H201" s="6"/>
      <c r="K201" s="6"/>
      <c r="N201" s="6"/>
      <c r="O201" s="6"/>
      <c r="Q201" s="6"/>
      <c r="T201" s="6"/>
      <c r="W201" s="6"/>
      <c r="AA201" s="6"/>
    </row>
    <row r="202" spans="5:27" s="1" customFormat="1" ht="12.75">
      <c r="E202" s="6"/>
      <c r="H202" s="6"/>
      <c r="K202" s="6"/>
      <c r="N202" s="6"/>
      <c r="O202" s="6"/>
      <c r="Q202" s="6"/>
      <c r="T202" s="6"/>
      <c r="W202" s="6"/>
      <c r="AA202" s="6"/>
    </row>
    <row r="203" spans="5:27" s="1" customFormat="1" ht="12.75">
      <c r="E203" s="6"/>
      <c r="H203" s="6"/>
      <c r="K203" s="6"/>
      <c r="N203" s="6"/>
      <c r="O203" s="6"/>
      <c r="Q203" s="6"/>
      <c r="T203" s="6"/>
      <c r="W203" s="6"/>
      <c r="AA203" s="6"/>
    </row>
    <row r="204" spans="5:27" s="1" customFormat="1" ht="12.75">
      <c r="E204" s="6"/>
      <c r="H204" s="6"/>
      <c r="K204" s="6"/>
      <c r="N204" s="6"/>
      <c r="O204" s="6"/>
      <c r="Q204" s="6"/>
      <c r="T204" s="6"/>
      <c r="W204" s="6"/>
      <c r="AA204" s="6"/>
    </row>
    <row r="205" spans="5:27" s="1" customFormat="1" ht="12.75">
      <c r="E205" s="6"/>
      <c r="H205" s="6"/>
      <c r="K205" s="6"/>
      <c r="N205" s="6"/>
      <c r="O205" s="6"/>
      <c r="Q205" s="6"/>
      <c r="T205" s="6"/>
      <c r="W205" s="6"/>
      <c r="AA205" s="6"/>
    </row>
    <row r="206" spans="5:27" s="1" customFormat="1" ht="12.75">
      <c r="E206" s="6"/>
      <c r="H206" s="6"/>
      <c r="K206" s="6"/>
      <c r="N206" s="6"/>
      <c r="O206" s="6"/>
      <c r="Q206" s="6"/>
      <c r="T206" s="6"/>
      <c r="W206" s="6"/>
      <c r="AA206" s="6"/>
    </row>
    <row r="207" spans="5:27" s="1" customFormat="1" ht="12.75">
      <c r="E207" s="6"/>
      <c r="H207" s="6"/>
      <c r="K207" s="6"/>
      <c r="N207" s="6"/>
      <c r="O207" s="6"/>
      <c r="Q207" s="6"/>
      <c r="T207" s="6"/>
      <c r="W207" s="6"/>
      <c r="AA207" s="6"/>
    </row>
    <row r="208" spans="5:27" s="1" customFormat="1" ht="12.75">
      <c r="E208" s="6"/>
      <c r="H208" s="6"/>
      <c r="K208" s="6"/>
      <c r="N208" s="6"/>
      <c r="O208" s="6"/>
      <c r="Q208" s="6"/>
      <c r="T208" s="6"/>
      <c r="W208" s="6"/>
      <c r="AA208" s="6"/>
    </row>
    <row r="209" spans="5:27" s="1" customFormat="1" ht="12.75">
      <c r="E209" s="6"/>
      <c r="H209" s="6"/>
      <c r="K209" s="6"/>
      <c r="N209" s="6"/>
      <c r="O209" s="6"/>
      <c r="Q209" s="6"/>
      <c r="T209" s="6"/>
      <c r="W209" s="6"/>
      <c r="AA209" s="6"/>
    </row>
    <row r="210" spans="5:27" s="1" customFormat="1" ht="12.75">
      <c r="E210" s="6"/>
      <c r="H210" s="6"/>
      <c r="K210" s="6"/>
      <c r="N210" s="6"/>
      <c r="O210" s="6"/>
      <c r="Q210" s="6"/>
      <c r="T210" s="6"/>
      <c r="W210" s="6"/>
      <c r="AA210" s="6"/>
    </row>
    <row r="211" spans="5:27" s="1" customFormat="1" ht="12.75">
      <c r="E211" s="6"/>
      <c r="H211" s="6"/>
      <c r="K211" s="6"/>
      <c r="N211" s="6"/>
      <c r="O211" s="6"/>
      <c r="Q211" s="6"/>
      <c r="T211" s="6"/>
      <c r="W211" s="6"/>
      <c r="AA211" s="6"/>
    </row>
    <row r="212" spans="5:27" s="1" customFormat="1" ht="12.75">
      <c r="E212" s="6"/>
      <c r="H212" s="6"/>
      <c r="K212" s="6"/>
      <c r="N212" s="6"/>
      <c r="O212" s="6"/>
      <c r="Q212" s="6"/>
      <c r="T212" s="6"/>
      <c r="W212" s="6"/>
      <c r="AA212" s="6"/>
    </row>
    <row r="213" spans="5:27" s="1" customFormat="1" ht="12.75">
      <c r="E213" s="6"/>
      <c r="H213" s="6"/>
      <c r="K213" s="6"/>
      <c r="N213" s="6"/>
      <c r="O213" s="6"/>
      <c r="Q213" s="6"/>
      <c r="T213" s="6"/>
      <c r="W213" s="6"/>
      <c r="AA213" s="6"/>
    </row>
    <row r="214" spans="5:27" s="1" customFormat="1" ht="12.75">
      <c r="E214" s="6"/>
      <c r="H214" s="6"/>
      <c r="K214" s="6"/>
      <c r="N214" s="6"/>
      <c r="O214" s="6"/>
      <c r="Q214" s="6"/>
      <c r="T214" s="6"/>
      <c r="W214" s="6"/>
      <c r="AA214" s="6"/>
    </row>
    <row r="215" spans="5:27" s="1" customFormat="1" ht="12.75">
      <c r="E215" s="6"/>
      <c r="H215" s="6"/>
      <c r="K215" s="6"/>
      <c r="N215" s="6"/>
      <c r="O215" s="6"/>
      <c r="Q215" s="6"/>
      <c r="T215" s="6"/>
      <c r="W215" s="6"/>
      <c r="AA215" s="6"/>
    </row>
    <row r="216" spans="5:27" s="1" customFormat="1" ht="12.75">
      <c r="E216" s="6"/>
      <c r="H216" s="6"/>
      <c r="K216" s="6"/>
      <c r="N216" s="6"/>
      <c r="O216" s="6"/>
      <c r="Q216" s="6"/>
      <c r="T216" s="6"/>
      <c r="W216" s="6"/>
      <c r="AA216" s="6"/>
    </row>
    <row r="217" spans="5:27" s="1" customFormat="1" ht="12.75">
      <c r="E217" s="6"/>
      <c r="H217" s="6"/>
      <c r="K217" s="6"/>
      <c r="N217" s="6"/>
      <c r="O217" s="6"/>
      <c r="Q217" s="6"/>
      <c r="T217" s="6"/>
      <c r="W217" s="6"/>
      <c r="AA217" s="6"/>
    </row>
    <row r="218" spans="5:27" s="1" customFormat="1" ht="12.75">
      <c r="E218" s="6"/>
      <c r="H218" s="6"/>
      <c r="K218" s="6"/>
      <c r="N218" s="6"/>
      <c r="O218" s="6"/>
      <c r="Q218" s="6"/>
      <c r="T218" s="6"/>
      <c r="W218" s="6"/>
      <c r="AA218" s="6"/>
    </row>
    <row r="219" spans="5:27" s="1" customFormat="1" ht="12.75">
      <c r="E219" s="6"/>
      <c r="H219" s="6"/>
      <c r="K219" s="6"/>
      <c r="N219" s="6"/>
      <c r="O219" s="6"/>
      <c r="Q219" s="6"/>
      <c r="T219" s="6"/>
      <c r="W219" s="6"/>
      <c r="AA219" s="6"/>
    </row>
    <row r="220" spans="5:27" s="1" customFormat="1" ht="12.75">
      <c r="E220" s="6"/>
      <c r="H220" s="6"/>
      <c r="K220" s="6"/>
      <c r="N220" s="6"/>
      <c r="O220" s="6"/>
      <c r="Q220" s="6"/>
      <c r="T220" s="6"/>
      <c r="W220" s="6"/>
      <c r="AA220" s="6"/>
    </row>
    <row r="221" spans="5:27" s="1" customFormat="1" ht="12.75">
      <c r="E221" s="6"/>
      <c r="H221" s="6"/>
      <c r="K221" s="6"/>
      <c r="N221" s="6"/>
      <c r="O221" s="6"/>
      <c r="Q221" s="6"/>
      <c r="T221" s="6"/>
      <c r="W221" s="6"/>
      <c r="AA221" s="6"/>
    </row>
    <row r="222" spans="5:27" s="1" customFormat="1" ht="12.75">
      <c r="E222" s="6"/>
      <c r="H222" s="6"/>
      <c r="K222" s="6"/>
      <c r="N222" s="6"/>
      <c r="O222" s="6"/>
      <c r="Q222" s="6"/>
      <c r="T222" s="6"/>
      <c r="W222" s="6"/>
      <c r="AA222" s="6"/>
    </row>
    <row r="223" spans="5:27" s="1" customFormat="1" ht="12.75">
      <c r="E223" s="6"/>
      <c r="H223" s="6"/>
      <c r="K223" s="6"/>
      <c r="N223" s="6"/>
      <c r="O223" s="6"/>
      <c r="Q223" s="6"/>
      <c r="T223" s="6"/>
      <c r="W223" s="6"/>
      <c r="AA223" s="6"/>
    </row>
    <row r="224" spans="5:27" s="1" customFormat="1" ht="12.75">
      <c r="E224" s="6"/>
      <c r="H224" s="6"/>
      <c r="K224" s="6"/>
      <c r="N224" s="6"/>
      <c r="O224" s="6"/>
      <c r="Q224" s="6"/>
      <c r="T224" s="6"/>
      <c r="W224" s="6"/>
      <c r="AA224" s="6"/>
    </row>
    <row r="225" spans="5:27" s="1" customFormat="1" ht="12.75">
      <c r="E225" s="6"/>
      <c r="H225" s="6"/>
      <c r="K225" s="6"/>
      <c r="N225" s="6"/>
      <c r="O225" s="6"/>
      <c r="Q225" s="6"/>
      <c r="T225" s="6"/>
      <c r="W225" s="6"/>
      <c r="AA225" s="6"/>
    </row>
    <row r="226" spans="5:27" s="1" customFormat="1" ht="12.75">
      <c r="E226" s="6"/>
      <c r="H226" s="6"/>
      <c r="K226" s="6"/>
      <c r="N226" s="6"/>
      <c r="O226" s="6"/>
      <c r="Q226" s="6"/>
      <c r="T226" s="6"/>
      <c r="W226" s="6"/>
      <c r="AA226" s="6"/>
    </row>
    <row r="227" spans="5:27" s="1" customFormat="1" ht="12.75">
      <c r="E227" s="6"/>
      <c r="H227" s="6"/>
      <c r="K227" s="6"/>
      <c r="N227" s="6"/>
      <c r="O227" s="6"/>
      <c r="Q227" s="6"/>
      <c r="T227" s="6"/>
      <c r="W227" s="6"/>
      <c r="AA227" s="6"/>
    </row>
    <row r="228" spans="5:27" s="1" customFormat="1" ht="12.75">
      <c r="E228" s="6"/>
      <c r="H228" s="6"/>
      <c r="K228" s="6"/>
      <c r="N228" s="6"/>
      <c r="O228" s="6"/>
      <c r="Q228" s="6"/>
      <c r="T228" s="6"/>
      <c r="W228" s="6"/>
      <c r="AA228" s="6"/>
    </row>
    <row r="229" spans="5:27" s="1" customFormat="1" ht="12.75">
      <c r="E229" s="6"/>
      <c r="H229" s="6"/>
      <c r="K229" s="6"/>
      <c r="N229" s="6"/>
      <c r="O229" s="6"/>
      <c r="Q229" s="6"/>
      <c r="T229" s="6"/>
      <c r="W229" s="6"/>
      <c r="AA229" s="6"/>
    </row>
    <row r="230" spans="5:27" s="1" customFormat="1" ht="12.75">
      <c r="E230" s="6"/>
      <c r="H230" s="6"/>
      <c r="K230" s="6"/>
      <c r="N230" s="6"/>
      <c r="O230" s="6"/>
      <c r="Q230" s="6"/>
      <c r="T230" s="6"/>
      <c r="W230" s="6"/>
      <c r="AA230" s="6"/>
    </row>
    <row r="231" spans="5:27" s="1" customFormat="1" ht="12.75">
      <c r="E231" s="6"/>
      <c r="H231" s="6"/>
      <c r="K231" s="6"/>
      <c r="N231" s="6"/>
      <c r="O231" s="6"/>
      <c r="Q231" s="6"/>
      <c r="T231" s="6"/>
      <c r="W231" s="6"/>
      <c r="AA231" s="6"/>
    </row>
    <row r="232" spans="5:27" s="1" customFormat="1" ht="12.75">
      <c r="E232" s="6"/>
      <c r="H232" s="6"/>
      <c r="K232" s="6"/>
      <c r="N232" s="6"/>
      <c r="O232" s="6"/>
      <c r="Q232" s="6"/>
      <c r="T232" s="6"/>
      <c r="W232" s="6"/>
      <c r="AA232" s="6"/>
    </row>
    <row r="233" spans="5:27" s="1" customFormat="1" ht="12.75">
      <c r="E233" s="6"/>
      <c r="H233" s="6"/>
      <c r="K233" s="6"/>
      <c r="N233" s="6"/>
      <c r="O233" s="6"/>
      <c r="Q233" s="6"/>
      <c r="T233" s="6"/>
      <c r="W233" s="6"/>
      <c r="AA233" s="6"/>
    </row>
    <row r="234" spans="5:27" s="1" customFormat="1" ht="12.75">
      <c r="E234" s="6"/>
      <c r="H234" s="6"/>
      <c r="K234" s="6"/>
      <c r="N234" s="6"/>
      <c r="O234" s="6"/>
      <c r="Q234" s="6"/>
      <c r="T234" s="6"/>
      <c r="W234" s="6"/>
      <c r="AA234" s="6"/>
    </row>
    <row r="235" spans="5:27" s="1" customFormat="1" ht="12.75">
      <c r="E235" s="6"/>
      <c r="H235" s="6"/>
      <c r="K235" s="6"/>
      <c r="N235" s="6"/>
      <c r="O235" s="6"/>
      <c r="Q235" s="6"/>
      <c r="T235" s="6"/>
      <c r="W235" s="6"/>
      <c r="AA235" s="6"/>
    </row>
    <row r="236" spans="5:27" s="1" customFormat="1" ht="12.75">
      <c r="E236" s="6"/>
      <c r="H236" s="6"/>
      <c r="K236" s="6"/>
      <c r="N236" s="6"/>
      <c r="O236" s="6"/>
      <c r="Q236" s="6"/>
      <c r="T236" s="6"/>
      <c r="W236" s="6"/>
      <c r="AA236" s="6"/>
    </row>
    <row r="237" spans="5:27" s="1" customFormat="1" ht="12.75">
      <c r="E237" s="6"/>
      <c r="H237" s="6"/>
      <c r="K237" s="6"/>
      <c r="N237" s="6"/>
      <c r="O237" s="6"/>
      <c r="Q237" s="6"/>
      <c r="T237" s="6"/>
      <c r="W237" s="6"/>
      <c r="AA237" s="6"/>
    </row>
    <row r="238" spans="5:27" s="1" customFormat="1" ht="12.75">
      <c r="E238" s="6"/>
      <c r="H238" s="6"/>
      <c r="K238" s="6"/>
      <c r="N238" s="6"/>
      <c r="O238" s="6"/>
      <c r="Q238" s="6"/>
      <c r="T238" s="6"/>
      <c r="W238" s="6"/>
      <c r="AA238" s="6"/>
    </row>
    <row r="239" spans="5:27" s="1" customFormat="1" ht="12.75">
      <c r="E239" s="6"/>
      <c r="H239" s="6"/>
      <c r="K239" s="6"/>
      <c r="N239" s="6"/>
      <c r="O239" s="6"/>
      <c r="Q239" s="6"/>
      <c r="T239" s="6"/>
      <c r="W239" s="6"/>
      <c r="AA239" s="6"/>
    </row>
    <row r="240" spans="5:27" s="1" customFormat="1" ht="12.75">
      <c r="E240" s="6"/>
      <c r="H240" s="6"/>
      <c r="K240" s="6"/>
      <c r="N240" s="6"/>
      <c r="O240" s="6"/>
      <c r="Q240" s="6"/>
      <c r="T240" s="6"/>
      <c r="W240" s="6"/>
      <c r="AA240" s="6"/>
    </row>
    <row r="241" spans="5:27" s="1" customFormat="1" ht="12.75">
      <c r="E241" s="6"/>
      <c r="H241" s="6"/>
      <c r="K241" s="6"/>
      <c r="N241" s="6"/>
      <c r="O241" s="6"/>
      <c r="Q241" s="6"/>
      <c r="T241" s="6"/>
      <c r="W241" s="6"/>
      <c r="AA241" s="6"/>
    </row>
    <row r="242" spans="5:27" s="1" customFormat="1" ht="12.75">
      <c r="E242" s="6"/>
      <c r="H242" s="6"/>
      <c r="K242" s="6"/>
      <c r="N242" s="6"/>
      <c r="O242" s="6"/>
      <c r="Q242" s="6"/>
      <c r="T242" s="6"/>
      <c r="W242" s="6"/>
      <c r="AA242" s="6"/>
    </row>
    <row r="243" spans="5:27" s="1" customFormat="1" ht="12.75">
      <c r="E243" s="6"/>
      <c r="H243" s="6"/>
      <c r="K243" s="6"/>
      <c r="N243" s="6"/>
      <c r="O243" s="6"/>
      <c r="Q243" s="6"/>
      <c r="T243" s="6"/>
      <c r="W243" s="6"/>
      <c r="AA243" s="6"/>
    </row>
    <row r="244" spans="5:27" s="1" customFormat="1" ht="12.75">
      <c r="E244" s="6"/>
      <c r="H244" s="6"/>
      <c r="K244" s="6"/>
      <c r="N244" s="6"/>
      <c r="O244" s="6"/>
      <c r="Q244" s="6"/>
      <c r="T244" s="6"/>
      <c r="W244" s="6"/>
      <c r="AA244" s="6"/>
    </row>
    <row r="245" spans="5:27" s="1" customFormat="1" ht="12.75">
      <c r="E245" s="6"/>
      <c r="H245" s="6"/>
      <c r="K245" s="6"/>
      <c r="N245" s="6"/>
      <c r="O245" s="6"/>
      <c r="Q245" s="6"/>
      <c r="T245" s="6"/>
      <c r="W245" s="6"/>
      <c r="AA245" s="6"/>
    </row>
    <row r="246" spans="5:27" s="1" customFormat="1" ht="12.75">
      <c r="E246" s="6"/>
      <c r="H246" s="6"/>
      <c r="K246" s="6"/>
      <c r="N246" s="6"/>
      <c r="O246" s="6"/>
      <c r="Q246" s="6"/>
      <c r="T246" s="6"/>
      <c r="W246" s="6"/>
      <c r="AA246" s="6"/>
    </row>
    <row r="247" spans="5:27" s="1" customFormat="1" ht="12.75">
      <c r="E247" s="6"/>
      <c r="H247" s="6"/>
      <c r="K247" s="6"/>
      <c r="N247" s="6"/>
      <c r="O247" s="6"/>
      <c r="Q247" s="6"/>
      <c r="T247" s="6"/>
      <c r="W247" s="6"/>
      <c r="AA247" s="6"/>
    </row>
    <row r="248" spans="5:27" s="1" customFormat="1" ht="12.75">
      <c r="E248" s="6"/>
      <c r="H248" s="6"/>
      <c r="K248" s="6"/>
      <c r="N248" s="6"/>
      <c r="O248" s="6"/>
      <c r="Q248" s="6"/>
      <c r="T248" s="6"/>
      <c r="W248" s="6"/>
      <c r="AA248" s="6"/>
    </row>
    <row r="249" spans="5:27" s="1" customFormat="1" ht="12.75">
      <c r="E249" s="6"/>
      <c r="H249" s="6"/>
      <c r="K249" s="6"/>
      <c r="N249" s="6"/>
      <c r="O249" s="6"/>
      <c r="Q249" s="6"/>
      <c r="T249" s="6"/>
      <c r="W249" s="6"/>
      <c r="AA249" s="6"/>
    </row>
    <row r="250" spans="5:27" s="1" customFormat="1" ht="12.75">
      <c r="E250" s="6"/>
      <c r="H250" s="6"/>
      <c r="K250" s="6"/>
      <c r="N250" s="6"/>
      <c r="O250" s="6"/>
      <c r="Q250" s="6"/>
      <c r="T250" s="6"/>
      <c r="W250" s="6"/>
      <c r="AA250" s="6"/>
    </row>
    <row r="251" spans="5:27" s="1" customFormat="1" ht="12.75">
      <c r="E251" s="6"/>
      <c r="H251" s="6"/>
      <c r="K251" s="6"/>
      <c r="N251" s="6"/>
      <c r="O251" s="6"/>
      <c r="Q251" s="6"/>
      <c r="T251" s="6"/>
      <c r="W251" s="6"/>
      <c r="AA251" s="6"/>
    </row>
    <row r="252" spans="5:27" s="1" customFormat="1" ht="12.75">
      <c r="E252" s="6"/>
      <c r="H252" s="6"/>
      <c r="K252" s="6"/>
      <c r="N252" s="6"/>
      <c r="O252" s="6"/>
      <c r="Q252" s="6"/>
      <c r="T252" s="6"/>
      <c r="W252" s="6"/>
      <c r="AA252" s="6"/>
    </row>
    <row r="253" spans="5:27" s="1" customFormat="1" ht="12.75">
      <c r="E253" s="6"/>
      <c r="H253" s="6"/>
      <c r="K253" s="6"/>
      <c r="N253" s="6"/>
      <c r="O253" s="6"/>
      <c r="Q253" s="6"/>
      <c r="T253" s="6"/>
      <c r="W253" s="6"/>
      <c r="AA253" s="6"/>
    </row>
    <row r="254" spans="5:27" s="1" customFormat="1" ht="12.75">
      <c r="E254" s="6"/>
      <c r="H254" s="6"/>
      <c r="K254" s="6"/>
      <c r="N254" s="6"/>
      <c r="O254" s="6"/>
      <c r="Q254" s="6"/>
      <c r="T254" s="6"/>
      <c r="W254" s="6"/>
      <c r="AA254" s="6"/>
    </row>
    <row r="255" spans="5:27" s="1" customFormat="1" ht="12.75">
      <c r="E255" s="6"/>
      <c r="H255" s="6"/>
      <c r="K255" s="6"/>
      <c r="N255" s="6"/>
      <c r="O255" s="6"/>
      <c r="Q255" s="6"/>
      <c r="T255" s="6"/>
      <c r="W255" s="6"/>
      <c r="AA255" s="6"/>
    </row>
    <row r="256" spans="5:27" s="1" customFormat="1" ht="12.75">
      <c r="E256" s="6"/>
      <c r="H256" s="6"/>
      <c r="K256" s="6"/>
      <c r="N256" s="6"/>
      <c r="O256" s="6"/>
      <c r="Q256" s="6"/>
      <c r="T256" s="6"/>
      <c r="W256" s="6"/>
      <c r="AA256" s="6"/>
    </row>
    <row r="257" spans="5:27" s="1" customFormat="1" ht="12.75">
      <c r="E257" s="6"/>
      <c r="H257" s="6"/>
      <c r="K257" s="6"/>
      <c r="N257" s="6"/>
      <c r="O257" s="6"/>
      <c r="Q257" s="6"/>
      <c r="T257" s="6"/>
      <c r="W257" s="6"/>
      <c r="AA257" s="6"/>
    </row>
    <row r="258" spans="5:27" s="1" customFormat="1" ht="12.75">
      <c r="E258" s="6"/>
      <c r="H258" s="6"/>
      <c r="K258" s="6"/>
      <c r="N258" s="6"/>
      <c r="O258" s="6"/>
      <c r="Q258" s="6"/>
      <c r="T258" s="6"/>
      <c r="W258" s="6"/>
      <c r="AA258" s="6"/>
    </row>
    <row r="259" spans="5:27" s="1" customFormat="1" ht="12.75">
      <c r="E259" s="6"/>
      <c r="H259" s="6"/>
      <c r="K259" s="6"/>
      <c r="N259" s="6"/>
      <c r="O259" s="6"/>
      <c r="Q259" s="6"/>
      <c r="T259" s="6"/>
      <c r="W259" s="6"/>
      <c r="AA259" s="6"/>
    </row>
    <row r="260" spans="5:27" s="1" customFormat="1" ht="12.75">
      <c r="E260" s="6"/>
      <c r="H260" s="6"/>
      <c r="K260" s="6"/>
      <c r="N260" s="6"/>
      <c r="O260" s="6"/>
      <c r="Q260" s="6"/>
      <c r="T260" s="6"/>
      <c r="W260" s="6"/>
      <c r="AA260" s="6"/>
    </row>
    <row r="261" spans="5:27" s="1" customFormat="1" ht="12.75">
      <c r="E261" s="6"/>
      <c r="H261" s="6"/>
      <c r="K261" s="6"/>
      <c r="N261" s="6"/>
      <c r="O261" s="6"/>
      <c r="Q261" s="6"/>
      <c r="T261" s="6"/>
      <c r="W261" s="6"/>
      <c r="AA261" s="6"/>
    </row>
    <row r="262" spans="5:27" s="1" customFormat="1" ht="12.75">
      <c r="E262" s="6"/>
      <c r="H262" s="6"/>
      <c r="K262" s="6"/>
      <c r="N262" s="6"/>
      <c r="O262" s="6"/>
      <c r="Q262" s="6"/>
      <c r="T262" s="6"/>
      <c r="W262" s="6"/>
      <c r="AA262" s="6"/>
    </row>
    <row r="263" spans="5:27" s="1" customFormat="1" ht="12.75">
      <c r="E263" s="6"/>
      <c r="H263" s="6"/>
      <c r="K263" s="6"/>
      <c r="N263" s="6"/>
      <c r="O263" s="6"/>
      <c r="Q263" s="6"/>
      <c r="T263" s="6"/>
      <c r="W263" s="6"/>
      <c r="AA263" s="6"/>
    </row>
    <row r="264" spans="5:27" s="1" customFormat="1" ht="12.75">
      <c r="E264" s="6"/>
      <c r="H264" s="6"/>
      <c r="K264" s="6"/>
      <c r="N264" s="6"/>
      <c r="O264" s="6"/>
      <c r="Q264" s="6"/>
      <c r="T264" s="6"/>
      <c r="W264" s="6"/>
      <c r="AA264" s="6"/>
    </row>
    <row r="265" spans="5:27" s="1" customFormat="1" ht="12.75">
      <c r="E265" s="6"/>
      <c r="H265" s="6"/>
      <c r="K265" s="6"/>
      <c r="N265" s="6"/>
      <c r="O265" s="6"/>
      <c r="Q265" s="6"/>
      <c r="T265" s="6"/>
      <c r="W265" s="6"/>
      <c r="AA265" s="6"/>
    </row>
    <row r="266" spans="5:27" s="1" customFormat="1" ht="12.75">
      <c r="E266" s="6"/>
      <c r="H266" s="6"/>
      <c r="K266" s="6"/>
      <c r="N266" s="6"/>
      <c r="O266" s="6"/>
      <c r="Q266" s="6"/>
      <c r="T266" s="6"/>
      <c r="W266" s="6"/>
      <c r="AA266" s="6"/>
    </row>
    <row r="267" spans="5:27" s="1" customFormat="1" ht="12.75">
      <c r="E267" s="6"/>
      <c r="H267" s="6"/>
      <c r="K267" s="6"/>
      <c r="N267" s="6"/>
      <c r="O267" s="6"/>
      <c r="Q267" s="6"/>
      <c r="T267" s="6"/>
      <c r="W267" s="6"/>
      <c r="AA267" s="6"/>
    </row>
    <row r="268" spans="5:27" s="1" customFormat="1" ht="12.75">
      <c r="E268" s="6"/>
      <c r="H268" s="6"/>
      <c r="K268" s="6"/>
      <c r="N268" s="6"/>
      <c r="O268" s="6"/>
      <c r="Q268" s="6"/>
      <c r="T268" s="6"/>
      <c r="W268" s="6"/>
      <c r="AA268" s="6"/>
    </row>
    <row r="269" spans="5:27" s="1" customFormat="1" ht="12.75">
      <c r="E269" s="6"/>
      <c r="H269" s="6"/>
      <c r="K269" s="6"/>
      <c r="N269" s="6"/>
      <c r="O269" s="6"/>
      <c r="Q269" s="6"/>
      <c r="T269" s="6"/>
      <c r="W269" s="6"/>
      <c r="AA269" s="6"/>
    </row>
    <row r="270" spans="5:27" s="1" customFormat="1" ht="12.75">
      <c r="E270" s="6"/>
      <c r="H270" s="6"/>
      <c r="K270" s="6"/>
      <c r="N270" s="6"/>
      <c r="O270" s="6"/>
      <c r="Q270" s="6"/>
      <c r="T270" s="6"/>
      <c r="W270" s="6"/>
      <c r="AA270" s="6"/>
    </row>
    <row r="271" spans="5:27" s="1" customFormat="1" ht="12.75">
      <c r="E271" s="6"/>
      <c r="H271" s="6"/>
      <c r="K271" s="6"/>
      <c r="N271" s="6"/>
      <c r="O271" s="6"/>
      <c r="Q271" s="6"/>
      <c r="T271" s="6"/>
      <c r="W271" s="6"/>
      <c r="AA271" s="6"/>
    </row>
    <row r="272" spans="5:27" s="1" customFormat="1" ht="12.75">
      <c r="E272" s="6"/>
      <c r="H272" s="6"/>
      <c r="K272" s="6"/>
      <c r="N272" s="6"/>
      <c r="O272" s="6"/>
      <c r="Q272" s="6"/>
      <c r="T272" s="6"/>
      <c r="W272" s="6"/>
      <c r="AA272" s="6"/>
    </row>
    <row r="273" spans="5:27" s="1" customFormat="1" ht="12.75">
      <c r="E273" s="6"/>
      <c r="H273" s="6"/>
      <c r="K273" s="6"/>
      <c r="N273" s="6"/>
      <c r="O273" s="6"/>
      <c r="Q273" s="6"/>
      <c r="T273" s="6"/>
      <c r="W273" s="6"/>
      <c r="AA273" s="6"/>
    </row>
    <row r="274" spans="5:27" s="1" customFormat="1" ht="12.75">
      <c r="E274" s="6"/>
      <c r="H274" s="6"/>
      <c r="K274" s="6"/>
      <c r="N274" s="6"/>
      <c r="O274" s="6"/>
      <c r="Q274" s="6"/>
      <c r="T274" s="6"/>
      <c r="W274" s="6"/>
      <c r="AA274" s="6"/>
    </row>
    <row r="275" spans="5:27" s="1" customFormat="1" ht="12.75">
      <c r="E275" s="6"/>
      <c r="H275" s="6"/>
      <c r="K275" s="6"/>
      <c r="N275" s="6"/>
      <c r="O275" s="6"/>
      <c r="Q275" s="6"/>
      <c r="T275" s="6"/>
      <c r="W275" s="6"/>
      <c r="AA275" s="6"/>
    </row>
    <row r="276" spans="5:27" s="1" customFormat="1" ht="12.75">
      <c r="E276" s="6"/>
      <c r="H276" s="6"/>
      <c r="K276" s="6"/>
      <c r="N276" s="6"/>
      <c r="O276" s="6"/>
      <c r="Q276" s="6"/>
      <c r="T276" s="6"/>
      <c r="W276" s="6"/>
      <c r="AA276" s="6"/>
    </row>
    <row r="277" spans="5:27" s="1" customFormat="1" ht="12.75">
      <c r="E277" s="6"/>
      <c r="H277" s="6"/>
      <c r="K277" s="6"/>
      <c r="N277" s="6"/>
      <c r="O277" s="6"/>
      <c r="Q277" s="6"/>
      <c r="T277" s="6"/>
      <c r="W277" s="6"/>
      <c r="AA277" s="6"/>
    </row>
    <row r="278" spans="5:27" s="1" customFormat="1" ht="12.75">
      <c r="E278" s="6"/>
      <c r="H278" s="6"/>
      <c r="K278" s="6"/>
      <c r="N278" s="6"/>
      <c r="O278" s="6"/>
      <c r="Q278" s="6"/>
      <c r="T278" s="6"/>
      <c r="W278" s="6"/>
      <c r="AA278" s="6"/>
    </row>
    <row r="279" spans="5:27" s="1" customFormat="1" ht="12.75">
      <c r="E279" s="6"/>
      <c r="H279" s="6"/>
      <c r="K279" s="6"/>
      <c r="N279" s="6"/>
      <c r="O279" s="6"/>
      <c r="Q279" s="6"/>
      <c r="T279" s="6"/>
      <c r="W279" s="6"/>
      <c r="AA279" s="6"/>
    </row>
    <row r="280" spans="5:27" s="1" customFormat="1" ht="12.75">
      <c r="E280" s="6"/>
      <c r="H280" s="6"/>
      <c r="K280" s="6"/>
      <c r="N280" s="6"/>
      <c r="O280" s="6"/>
      <c r="Q280" s="6"/>
      <c r="T280" s="6"/>
      <c r="W280" s="6"/>
      <c r="AA280" s="6"/>
    </row>
    <row r="281" spans="5:27" s="1" customFormat="1" ht="12.75">
      <c r="E281" s="6"/>
      <c r="H281" s="6"/>
      <c r="K281" s="6"/>
      <c r="N281" s="6"/>
      <c r="O281" s="6"/>
      <c r="Q281" s="6"/>
      <c r="T281" s="6"/>
      <c r="W281" s="6"/>
      <c r="AA281" s="6"/>
    </row>
    <row r="282" spans="5:27" s="1" customFormat="1" ht="12.75">
      <c r="E282" s="6"/>
      <c r="H282" s="6"/>
      <c r="K282" s="6"/>
      <c r="N282" s="6"/>
      <c r="O282" s="6"/>
      <c r="Q282" s="6"/>
      <c r="T282" s="6"/>
      <c r="W282" s="6"/>
      <c r="AA282" s="6"/>
    </row>
    <row r="283" spans="5:27" s="1" customFormat="1" ht="12.75">
      <c r="E283" s="6"/>
      <c r="H283" s="6"/>
      <c r="K283" s="6"/>
      <c r="N283" s="6"/>
      <c r="O283" s="6"/>
      <c r="Q283" s="6"/>
      <c r="T283" s="6"/>
      <c r="W283" s="6"/>
      <c r="AA283" s="6"/>
    </row>
    <row r="284" spans="5:27" s="1" customFormat="1" ht="12.75">
      <c r="E284" s="6"/>
      <c r="H284" s="6"/>
      <c r="K284" s="6"/>
      <c r="N284" s="6"/>
      <c r="O284" s="6"/>
      <c r="Q284" s="6"/>
      <c r="T284" s="6"/>
      <c r="W284" s="6"/>
      <c r="AA284" s="6"/>
    </row>
    <row r="285" spans="5:27" s="1" customFormat="1" ht="12.75">
      <c r="E285" s="6"/>
      <c r="H285" s="6"/>
      <c r="K285" s="6"/>
      <c r="N285" s="6"/>
      <c r="O285" s="6"/>
      <c r="Q285" s="6"/>
      <c r="T285" s="6"/>
      <c r="W285" s="6"/>
      <c r="AA285" s="6"/>
    </row>
    <row r="286" spans="5:27" s="1" customFormat="1" ht="12.75">
      <c r="E286" s="6"/>
      <c r="H286" s="6"/>
      <c r="K286" s="6"/>
      <c r="N286" s="6"/>
      <c r="O286" s="6"/>
      <c r="Q286" s="6"/>
      <c r="T286" s="6"/>
      <c r="W286" s="6"/>
      <c r="AA286" s="6"/>
    </row>
    <row r="287" spans="5:27" s="1" customFormat="1" ht="12.75">
      <c r="E287" s="6"/>
      <c r="H287" s="6"/>
      <c r="K287" s="6"/>
      <c r="N287" s="6"/>
      <c r="O287" s="6"/>
      <c r="Q287" s="6"/>
      <c r="T287" s="6"/>
      <c r="W287" s="6"/>
      <c r="AA287" s="6"/>
    </row>
    <row r="288" spans="5:27" s="1" customFormat="1" ht="12.75">
      <c r="E288" s="6"/>
      <c r="H288" s="6"/>
      <c r="K288" s="6"/>
      <c r="N288" s="6"/>
      <c r="O288" s="6"/>
      <c r="Q288" s="6"/>
      <c r="T288" s="6"/>
      <c r="W288" s="6"/>
      <c r="AA288" s="6"/>
    </row>
    <row r="289" spans="5:27" s="1" customFormat="1" ht="12.75">
      <c r="E289" s="6"/>
      <c r="H289" s="6"/>
      <c r="K289" s="6"/>
      <c r="N289" s="6"/>
      <c r="O289" s="6"/>
      <c r="Q289" s="6"/>
      <c r="T289" s="6"/>
      <c r="W289" s="6"/>
      <c r="AA289" s="6"/>
    </row>
    <row r="290" spans="5:27" s="1" customFormat="1" ht="12.75">
      <c r="E290" s="6"/>
      <c r="H290" s="6"/>
      <c r="K290" s="6"/>
      <c r="N290" s="6"/>
      <c r="O290" s="6"/>
      <c r="Q290" s="6"/>
      <c r="T290" s="6"/>
      <c r="W290" s="6"/>
      <c r="AA290" s="6"/>
    </row>
    <row r="291" spans="5:27" s="1" customFormat="1" ht="12.75">
      <c r="E291" s="6"/>
      <c r="H291" s="6"/>
      <c r="K291" s="6"/>
      <c r="N291" s="6"/>
      <c r="O291" s="6"/>
      <c r="Q291" s="6"/>
      <c r="T291" s="6"/>
      <c r="W291" s="6"/>
      <c r="AA291" s="6"/>
    </row>
    <row r="292" spans="5:27" s="1" customFormat="1" ht="12.75">
      <c r="E292" s="6"/>
      <c r="H292" s="6"/>
      <c r="K292" s="6"/>
      <c r="N292" s="6"/>
      <c r="O292" s="6"/>
      <c r="Q292" s="6"/>
      <c r="T292" s="6"/>
      <c r="W292" s="6"/>
      <c r="AA292" s="6"/>
    </row>
    <row r="293" spans="5:27" s="1" customFormat="1" ht="12.75">
      <c r="E293" s="6"/>
      <c r="H293" s="6"/>
      <c r="K293" s="6"/>
      <c r="N293" s="6"/>
      <c r="O293" s="6"/>
      <c r="Q293" s="6"/>
      <c r="T293" s="6"/>
      <c r="W293" s="6"/>
      <c r="AA293" s="6"/>
    </row>
    <row r="294" spans="5:27" s="1" customFormat="1" ht="12.75">
      <c r="E294" s="6"/>
      <c r="H294" s="6"/>
      <c r="K294" s="6"/>
      <c r="N294" s="6"/>
      <c r="O294" s="6"/>
      <c r="Q294" s="6"/>
      <c r="T294" s="6"/>
      <c r="W294" s="6"/>
      <c r="AA294" s="6"/>
    </row>
    <row r="295" spans="5:27" s="1" customFormat="1" ht="12.75">
      <c r="E295" s="6"/>
      <c r="H295" s="6"/>
      <c r="K295" s="6"/>
      <c r="N295" s="6"/>
      <c r="O295" s="6"/>
      <c r="Q295" s="6"/>
      <c r="T295" s="6"/>
      <c r="W295" s="6"/>
      <c r="AA295" s="6"/>
    </row>
    <row r="296" spans="5:27" s="1" customFormat="1" ht="12.75">
      <c r="E296" s="6"/>
      <c r="H296" s="6"/>
      <c r="K296" s="6"/>
      <c r="N296" s="6"/>
      <c r="O296" s="6"/>
      <c r="Q296" s="6"/>
      <c r="T296" s="6"/>
      <c r="W296" s="6"/>
      <c r="AA296" s="6"/>
    </row>
    <row r="297" spans="5:27" s="1" customFormat="1" ht="12.75">
      <c r="E297" s="6"/>
      <c r="H297" s="6"/>
      <c r="K297" s="6"/>
      <c r="N297" s="6"/>
      <c r="O297" s="6"/>
      <c r="Q297" s="6"/>
      <c r="T297" s="6"/>
      <c r="W297" s="6"/>
      <c r="AA297" s="6"/>
    </row>
    <row r="298" spans="5:27" s="1" customFormat="1" ht="12.75">
      <c r="E298" s="6"/>
      <c r="H298" s="6"/>
      <c r="K298" s="6"/>
      <c r="N298" s="6"/>
      <c r="O298" s="6"/>
      <c r="Q298" s="6"/>
      <c r="T298" s="6"/>
      <c r="W298" s="6"/>
      <c r="AA298" s="6"/>
    </row>
    <row r="299" spans="5:27" s="1" customFormat="1" ht="12.75">
      <c r="E299" s="6"/>
      <c r="H299" s="6"/>
      <c r="K299" s="6"/>
      <c r="N299" s="6"/>
      <c r="O299" s="6"/>
      <c r="Q299" s="6"/>
      <c r="T299" s="6"/>
      <c r="W299" s="6"/>
      <c r="AA299" s="6"/>
    </row>
    <row r="300" spans="5:27" s="1" customFormat="1" ht="12.75">
      <c r="E300" s="6"/>
      <c r="H300" s="6"/>
      <c r="K300" s="6"/>
      <c r="N300" s="6"/>
      <c r="O300" s="6"/>
      <c r="Q300" s="6"/>
      <c r="T300" s="6"/>
      <c r="W300" s="6"/>
      <c r="AA300" s="6"/>
    </row>
    <row r="301" spans="5:27" s="1" customFormat="1" ht="12.75">
      <c r="E301" s="6"/>
      <c r="H301" s="6"/>
      <c r="K301" s="6"/>
      <c r="N301" s="6"/>
      <c r="O301" s="6"/>
      <c r="Q301" s="6"/>
      <c r="T301" s="6"/>
      <c r="W301" s="6"/>
      <c r="AA301" s="6"/>
    </row>
    <row r="302" spans="5:27" s="1" customFormat="1" ht="12.75">
      <c r="E302" s="6"/>
      <c r="H302" s="6"/>
      <c r="K302" s="6"/>
      <c r="N302" s="6"/>
      <c r="O302" s="6"/>
      <c r="Q302" s="6"/>
      <c r="T302" s="6"/>
      <c r="W302" s="6"/>
      <c r="AA302" s="6"/>
    </row>
    <row r="303" spans="5:27" s="1" customFormat="1" ht="12.75">
      <c r="E303" s="6"/>
      <c r="H303" s="6"/>
      <c r="K303" s="6"/>
      <c r="N303" s="6"/>
      <c r="O303" s="6"/>
      <c r="Q303" s="6"/>
      <c r="T303" s="6"/>
      <c r="W303" s="6"/>
      <c r="AA303" s="6"/>
    </row>
    <row r="304" spans="5:27" s="1" customFormat="1" ht="12.75">
      <c r="E304" s="6"/>
      <c r="H304" s="6"/>
      <c r="K304" s="6"/>
      <c r="N304" s="6"/>
      <c r="O304" s="6"/>
      <c r="Q304" s="6"/>
      <c r="T304" s="6"/>
      <c r="W304" s="6"/>
      <c r="AA304" s="6"/>
    </row>
    <row r="305" spans="5:27" s="1" customFormat="1" ht="12.75">
      <c r="E305" s="6"/>
      <c r="H305" s="6"/>
      <c r="K305" s="6"/>
      <c r="N305" s="6"/>
      <c r="O305" s="6"/>
      <c r="Q305" s="6"/>
      <c r="T305" s="6"/>
      <c r="W305" s="6"/>
      <c r="AA305" s="6"/>
    </row>
  </sheetData>
  <sheetProtection password="C6D0" sheet="1"/>
  <mergeCells count="31">
    <mergeCell ref="Y7:Z7"/>
    <mergeCell ref="S11:X11"/>
    <mergeCell ref="Y11:Z11"/>
    <mergeCell ref="I4:N4"/>
    <mergeCell ref="Y5:Z5"/>
    <mergeCell ref="D9:R9"/>
    <mergeCell ref="V25:Z26"/>
    <mergeCell ref="V30:Z32"/>
    <mergeCell ref="D13:R13"/>
    <mergeCell ref="Y13:Z13"/>
    <mergeCell ref="S13:X13"/>
    <mergeCell ref="D15:R15"/>
    <mergeCell ref="S15:X15"/>
    <mergeCell ref="Y15:Z15"/>
    <mergeCell ref="V27:Z29"/>
    <mergeCell ref="B2:AA2"/>
    <mergeCell ref="O4:T4"/>
    <mergeCell ref="U4:AA4"/>
    <mergeCell ref="C3:AA3"/>
    <mergeCell ref="B3:B5"/>
    <mergeCell ref="S9:X9"/>
    <mergeCell ref="Y9:Z9"/>
    <mergeCell ref="C4:H4"/>
    <mergeCell ref="B6:B44"/>
    <mergeCell ref="D11:R11"/>
    <mergeCell ref="V41:Y42"/>
    <mergeCell ref="Z33:Z42"/>
    <mergeCell ref="V37:Y38"/>
    <mergeCell ref="V33:Y34"/>
    <mergeCell ref="V39:Y40"/>
    <mergeCell ref="V35:Y36"/>
  </mergeCells>
  <dataValidations count="3">
    <dataValidation type="list" allowBlank="1" showInputMessage="1" showErrorMessage="1" sqref="Y9">
      <formula1>"0,1,2,2単位以上"</formula1>
    </dataValidation>
    <dataValidation type="list" allowBlank="1" showInputMessage="1" showErrorMessage="1" sqref="Y11:Z11">
      <formula1>"0,1,2,3,4,5,6,7,8,9,10,11,12,13,14,15,16,17,18,19,20,21,22,23,24,25,26,27,28,29,30"</formula1>
    </dataValidation>
    <dataValidation type="list" allowBlank="1" showInputMessage="1" showErrorMessage="1" sqref="Y15:Z15 Y13:Z13">
      <formula1>"0,1,2,3,4,5,6,7,8,9,10,11,12,13,14,15,16,17,18,19,20,21,22,23,24,25,26,27,28,29,30"</formula1>
    </dataValidation>
  </dataValidations>
  <printOptions horizontalCentered="1" verticalCentered="1"/>
  <pageMargins left="0" right="0" top="0.3937007874015748" bottom="0.1968503937007874" header="0.5118110236220472" footer="0.5118110236220472"/>
  <pageSetup fitToHeight="1" fitToWidth="1"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B2:AC78"/>
  <sheetViews>
    <sheetView showGridLines="0" zoomScale="80" zoomScaleNormal="80" zoomScalePageLayoutView="0" workbookViewId="0" topLeftCell="A1">
      <selection activeCell="D9" sqref="D9"/>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7" width="1.625" style="7" customWidth="1"/>
    <col min="18" max="18" width="1.625" style="0" customWidth="1"/>
    <col min="19" max="19" width="14.625" style="0" customWidth="1"/>
    <col min="20" max="20" width="1.625" style="7" customWidth="1"/>
    <col min="21" max="21" width="1.625" style="0" customWidth="1"/>
    <col min="22" max="22" width="14.625" style="0" customWidth="1"/>
    <col min="23" max="23" width="1.75390625" style="7" customWidth="1"/>
    <col min="24" max="24" width="1.75390625" style="22" customWidth="1"/>
    <col min="25" max="25" width="8.75390625" style="0" customWidth="1"/>
    <col min="26" max="26" width="6.50390625" style="0" customWidth="1"/>
    <col min="27" max="27" width="1.75390625" style="7" customWidth="1"/>
    <col min="28" max="28" width="0" style="0" hidden="1" customWidth="1"/>
    <col min="29" max="29" width="1.4921875" style="0" customWidth="1"/>
  </cols>
  <sheetData>
    <row r="2" spans="2:27" s="1" customFormat="1" ht="27.75" customHeight="1" thickBot="1">
      <c r="B2" s="220" t="str">
        <f>'学習・教育目標(A)'!B2:AA2</f>
        <v>学習・教育目標を達成するために必要な授業科目の流れ（2010年度（偶数年度）学生便覧適応版）</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2:27" s="1" customFormat="1" ht="16.5" customHeight="1">
      <c r="B3" s="306" t="s">
        <v>0</v>
      </c>
      <c r="C3" s="303" t="s">
        <v>7</v>
      </c>
      <c r="D3" s="304"/>
      <c r="E3" s="304"/>
      <c r="F3" s="304"/>
      <c r="G3" s="304"/>
      <c r="H3" s="304"/>
      <c r="I3" s="304"/>
      <c r="J3" s="304"/>
      <c r="K3" s="304"/>
      <c r="L3" s="304"/>
      <c r="M3" s="304"/>
      <c r="N3" s="304"/>
      <c r="O3" s="304"/>
      <c r="P3" s="304"/>
      <c r="Q3" s="304"/>
      <c r="R3" s="304"/>
      <c r="S3" s="304"/>
      <c r="T3" s="304"/>
      <c r="U3" s="304"/>
      <c r="V3" s="304"/>
      <c r="W3" s="304"/>
      <c r="X3" s="304"/>
      <c r="Y3" s="304"/>
      <c r="Z3" s="304"/>
      <c r="AA3" s="305"/>
    </row>
    <row r="4" spans="2:27" s="1" customFormat="1" ht="16.5" customHeight="1">
      <c r="B4" s="307"/>
      <c r="C4" s="299" t="s">
        <v>3</v>
      </c>
      <c r="D4" s="299"/>
      <c r="E4" s="299"/>
      <c r="F4" s="299"/>
      <c r="G4" s="299"/>
      <c r="H4" s="300"/>
      <c r="I4" s="301" t="s">
        <v>4</v>
      </c>
      <c r="J4" s="299"/>
      <c r="K4" s="299"/>
      <c r="L4" s="299"/>
      <c r="M4" s="299"/>
      <c r="N4" s="310"/>
      <c r="O4" s="298" t="s">
        <v>5</v>
      </c>
      <c r="P4" s="299"/>
      <c r="Q4" s="299"/>
      <c r="R4" s="299"/>
      <c r="S4" s="299"/>
      <c r="T4" s="300"/>
      <c r="U4" s="301" t="s">
        <v>6</v>
      </c>
      <c r="V4" s="299"/>
      <c r="W4" s="299"/>
      <c r="X4" s="299"/>
      <c r="Y4" s="299"/>
      <c r="Z4" s="300"/>
      <c r="AA4" s="302"/>
    </row>
    <row r="5" spans="2:27" s="2" customFormat="1" ht="16.5" customHeight="1" thickBot="1">
      <c r="B5" s="308"/>
      <c r="C5" s="8"/>
      <c r="D5" s="9" t="s">
        <v>1</v>
      </c>
      <c r="E5" s="10"/>
      <c r="F5" s="12"/>
      <c r="G5" s="13" t="s">
        <v>2</v>
      </c>
      <c r="H5" s="14"/>
      <c r="I5" s="18"/>
      <c r="J5" s="13" t="s">
        <v>1</v>
      </c>
      <c r="K5" s="16"/>
      <c r="L5" s="10"/>
      <c r="M5" s="9" t="s">
        <v>2</v>
      </c>
      <c r="N5" s="11"/>
      <c r="O5" s="10"/>
      <c r="P5" s="9" t="s">
        <v>1</v>
      </c>
      <c r="Q5" s="10"/>
      <c r="R5" s="12"/>
      <c r="S5" s="13" t="s">
        <v>2</v>
      </c>
      <c r="T5" s="14"/>
      <c r="U5" s="15"/>
      <c r="V5" s="13" t="s">
        <v>1</v>
      </c>
      <c r="W5" s="16"/>
      <c r="X5" s="19"/>
      <c r="Y5" s="309" t="s">
        <v>2</v>
      </c>
      <c r="Z5" s="309"/>
      <c r="AA5" s="17"/>
    </row>
    <row r="6" spans="2:27" s="4" customFormat="1" ht="10.5" customHeight="1" thickTop="1">
      <c r="B6" s="374" t="s">
        <v>72</v>
      </c>
      <c r="C6" s="35"/>
      <c r="D6" s="79"/>
      <c r="E6" s="36"/>
      <c r="F6" s="131"/>
      <c r="G6" s="154"/>
      <c r="H6" s="132"/>
      <c r="I6" s="36"/>
      <c r="J6" s="79"/>
      <c r="K6" s="36"/>
      <c r="L6" s="133"/>
      <c r="M6" s="154"/>
      <c r="N6" s="132"/>
      <c r="O6" s="36"/>
      <c r="P6" s="79"/>
      <c r="Q6" s="36"/>
      <c r="R6" s="131"/>
      <c r="S6" s="154"/>
      <c r="T6" s="132"/>
      <c r="U6" s="35"/>
      <c r="V6" s="79"/>
      <c r="W6" s="134"/>
      <c r="X6" s="135"/>
      <c r="Y6" s="79"/>
      <c r="Z6" s="79"/>
      <c r="AA6" s="101"/>
    </row>
    <row r="7" spans="2:27" s="3" customFormat="1" ht="16.5" customHeight="1">
      <c r="B7" s="296"/>
      <c r="C7" s="41"/>
      <c r="D7" s="86"/>
      <c r="E7" s="42" t="b">
        <v>0</v>
      </c>
      <c r="F7" s="43"/>
      <c r="G7" s="81"/>
      <c r="H7" s="46" t="b">
        <v>1</v>
      </c>
      <c r="I7" s="42"/>
      <c r="J7" s="81"/>
      <c r="K7" s="42"/>
      <c r="L7" s="164">
        <f>COUNTIF(E7,TRUE)*2</f>
        <v>0</v>
      </c>
      <c r="M7" s="79"/>
      <c r="N7" s="40" t="b">
        <v>1</v>
      </c>
      <c r="O7" s="36"/>
      <c r="P7" s="79"/>
      <c r="Q7" s="36"/>
      <c r="R7" s="37"/>
      <c r="S7" s="79"/>
      <c r="T7" s="40"/>
      <c r="U7" s="35"/>
      <c r="V7" s="79"/>
      <c r="W7" s="39" t="b">
        <f>'学習・教育目標(A)'!$W$31</f>
        <v>0</v>
      </c>
      <c r="X7" s="166">
        <f>COUNTIF(W7:W11,TRUE)*1.5</f>
        <v>0</v>
      </c>
      <c r="Y7" s="353" t="s">
        <v>14</v>
      </c>
      <c r="Z7" s="255"/>
      <c r="AA7" s="102"/>
    </row>
    <row r="8" spans="2:27" s="3" customFormat="1" ht="10.5" customHeight="1">
      <c r="B8" s="296"/>
      <c r="C8" s="41"/>
      <c r="D8" s="81"/>
      <c r="E8" s="42"/>
      <c r="F8" s="43"/>
      <c r="G8" s="81"/>
      <c r="H8" s="46"/>
      <c r="I8" s="42"/>
      <c r="J8" s="81"/>
      <c r="K8" s="42"/>
      <c r="L8" s="136"/>
      <c r="M8" s="79"/>
      <c r="N8" s="40"/>
      <c r="O8" s="36"/>
      <c r="P8" s="79"/>
      <c r="Q8" s="36"/>
      <c r="R8" s="37"/>
      <c r="S8" s="79"/>
      <c r="T8" s="40"/>
      <c r="U8" s="35"/>
      <c r="V8" s="79"/>
      <c r="W8" s="39"/>
      <c r="X8" s="137"/>
      <c r="Y8" s="95"/>
      <c r="Z8" s="95"/>
      <c r="AA8" s="102"/>
    </row>
    <row r="9" spans="2:27" s="3" customFormat="1" ht="16.5" customHeight="1">
      <c r="B9" s="296"/>
      <c r="C9" s="41"/>
      <c r="D9" s="160" t="s">
        <v>122</v>
      </c>
      <c r="E9" s="42" t="b">
        <v>0</v>
      </c>
      <c r="F9" s="43"/>
      <c r="G9" s="159" t="s">
        <v>121</v>
      </c>
      <c r="H9" s="46" t="b">
        <v>0</v>
      </c>
      <c r="I9" s="42"/>
      <c r="J9" s="216" t="s">
        <v>120</v>
      </c>
      <c r="K9" s="42" t="b">
        <v>0</v>
      </c>
      <c r="L9" s="164">
        <f>COUNTIF(E9,TRUE)*4+COUNTIF(G9:K9,TRUE)*2</f>
        <v>0</v>
      </c>
      <c r="M9" s="79"/>
      <c r="N9" s="40" t="b">
        <f>'学習・教育目標(A)'!$N$33</f>
        <v>0</v>
      </c>
      <c r="O9" s="205"/>
      <c r="P9" s="233" t="s">
        <v>10</v>
      </c>
      <c r="Q9" s="36" t="b">
        <f>'学習・教育目標(A)'!$Q$33</f>
        <v>0</v>
      </c>
      <c r="R9" s="37"/>
      <c r="S9" s="351" t="s">
        <v>11</v>
      </c>
      <c r="T9" s="40" t="b">
        <f>'学習・教育目標(A)'!$T$33</f>
        <v>0</v>
      </c>
      <c r="U9" s="35"/>
      <c r="V9" s="79"/>
      <c r="W9" s="39" t="b">
        <f>'学習・教育目標(A)'!$W$33</f>
        <v>0</v>
      </c>
      <c r="X9" s="166" t="b">
        <f>IF(X7&gt;=1.5,1.5)</f>
        <v>0</v>
      </c>
      <c r="Y9" s="264" t="s">
        <v>16</v>
      </c>
      <c r="Z9" s="255"/>
      <c r="AA9" s="102"/>
    </row>
    <row r="10" spans="2:27" s="3" customFormat="1" ht="10.5" customHeight="1">
      <c r="B10" s="296"/>
      <c r="C10" s="41"/>
      <c r="D10" s="161"/>
      <c r="E10" s="42"/>
      <c r="F10" s="43"/>
      <c r="G10" s="81"/>
      <c r="H10" s="46"/>
      <c r="I10" s="42"/>
      <c r="J10" s="81"/>
      <c r="K10" s="42"/>
      <c r="L10" s="136"/>
      <c r="M10" s="79"/>
      <c r="N10" s="40"/>
      <c r="O10" s="36"/>
      <c r="P10" s="234"/>
      <c r="Q10" s="36"/>
      <c r="R10" s="37"/>
      <c r="S10" s="352"/>
      <c r="T10" s="40"/>
      <c r="U10" s="35"/>
      <c r="V10" s="79"/>
      <c r="W10" s="39"/>
      <c r="X10" s="137"/>
      <c r="Y10" s="95"/>
      <c r="Z10" s="95"/>
      <c r="AA10" s="102"/>
    </row>
    <row r="11" spans="2:27" s="3" customFormat="1" ht="16.5" customHeight="1">
      <c r="B11" s="296"/>
      <c r="C11" s="41"/>
      <c r="D11" s="341" t="s">
        <v>124</v>
      </c>
      <c r="E11" s="42" t="b">
        <v>0</v>
      </c>
      <c r="F11" s="43"/>
      <c r="G11" s="341" t="s">
        <v>123</v>
      </c>
      <c r="H11" s="46" t="b">
        <v>0</v>
      </c>
      <c r="I11" s="42"/>
      <c r="J11" s="81"/>
      <c r="K11" s="42"/>
      <c r="L11" s="136"/>
      <c r="M11" s="79"/>
      <c r="N11" s="40"/>
      <c r="O11" s="36"/>
      <c r="P11" s="158"/>
      <c r="Q11" s="165">
        <f>COUNTIF(N9:T10,TRUE)*1.5</f>
        <v>0</v>
      </c>
      <c r="R11" s="37"/>
      <c r="S11" s="155"/>
      <c r="T11" s="40"/>
      <c r="U11" s="35"/>
      <c r="V11" s="79"/>
      <c r="W11" s="39" t="b">
        <f>'学習・教育目標(A)'!W35</f>
        <v>0</v>
      </c>
      <c r="X11" s="137"/>
      <c r="Y11" s="263" t="s">
        <v>68</v>
      </c>
      <c r="Z11" s="255"/>
      <c r="AA11" s="102"/>
    </row>
    <row r="12" spans="2:27" s="3" customFormat="1" ht="10.5" customHeight="1">
      <c r="B12" s="296"/>
      <c r="C12" s="41"/>
      <c r="D12" s="342"/>
      <c r="E12" s="42"/>
      <c r="F12" s="43"/>
      <c r="G12" s="342"/>
      <c r="H12" s="46"/>
      <c r="I12" s="42"/>
      <c r="J12" s="81"/>
      <c r="K12" s="42"/>
      <c r="L12" s="136"/>
      <c r="M12" s="81"/>
      <c r="N12" s="48"/>
      <c r="O12" s="42"/>
      <c r="P12" s="86"/>
      <c r="Q12" s="42"/>
      <c r="R12" s="43"/>
      <c r="S12" s="81"/>
      <c r="T12" s="48"/>
      <c r="U12" s="47"/>
      <c r="V12" s="86"/>
      <c r="W12" s="51"/>
      <c r="X12" s="137"/>
      <c r="Y12" s="95"/>
      <c r="Z12" s="95"/>
      <c r="AA12" s="102"/>
    </row>
    <row r="13" spans="2:29" s="3" customFormat="1" ht="16.5" customHeight="1">
      <c r="B13" s="296"/>
      <c r="C13" s="41"/>
      <c r="D13" s="343"/>
      <c r="E13" s="42" t="b">
        <v>0</v>
      </c>
      <c r="F13" s="43"/>
      <c r="G13" s="343"/>
      <c r="H13" s="46" t="b">
        <v>0</v>
      </c>
      <c r="I13" s="71">
        <f>COUNTIF(E13:H13,TRUE)*2</f>
        <v>0</v>
      </c>
      <c r="J13" s="81"/>
      <c r="K13" s="42"/>
      <c r="L13" s="136"/>
      <c r="M13" s="81"/>
      <c r="N13" s="48"/>
      <c r="O13" s="42"/>
      <c r="P13" s="86"/>
      <c r="Q13" s="42" t="b">
        <v>0</v>
      </c>
      <c r="R13" s="164">
        <f>COUNTIF(Q13,TRUE)*2</f>
        <v>0</v>
      </c>
      <c r="S13" s="81"/>
      <c r="T13" s="48"/>
      <c r="U13" s="47"/>
      <c r="V13" s="264" t="s">
        <v>70</v>
      </c>
      <c r="W13" s="349"/>
      <c r="X13" s="349"/>
      <c r="Y13" s="349"/>
      <c r="Z13" s="255"/>
      <c r="AA13" s="102" t="b">
        <v>0</v>
      </c>
      <c r="AC13" s="204">
        <f>COUNTIF(Q13,TRUE)*2+COUNTIF(AA13,TRUE)*6+COUNTIF(AA15,TRUE)*2</f>
        <v>0</v>
      </c>
    </row>
    <row r="14" spans="2:27" s="4" customFormat="1" ht="10.5" customHeight="1">
      <c r="B14" s="296"/>
      <c r="C14" s="35"/>
      <c r="D14" s="79"/>
      <c r="E14" s="36"/>
      <c r="F14" s="37"/>
      <c r="G14" s="79"/>
      <c r="H14" s="40"/>
      <c r="I14" s="36"/>
      <c r="J14" s="79"/>
      <c r="K14" s="36"/>
      <c r="L14" s="138"/>
      <c r="M14" s="79"/>
      <c r="N14" s="40"/>
      <c r="O14" s="35"/>
      <c r="P14" s="79"/>
      <c r="Q14" s="36"/>
      <c r="R14" s="37"/>
      <c r="S14" s="79"/>
      <c r="T14" s="40"/>
      <c r="U14" s="36"/>
      <c r="V14" s="79"/>
      <c r="W14" s="78"/>
      <c r="X14" s="153"/>
      <c r="Y14" s="95"/>
      <c r="Z14" s="95"/>
      <c r="AA14" s="128">
        <f>COUNTIF(AA13,TRUE)*6</f>
        <v>0</v>
      </c>
    </row>
    <row r="15" spans="2:27" s="4" customFormat="1" ht="16.5" customHeight="1">
      <c r="B15" s="296"/>
      <c r="C15" s="35"/>
      <c r="D15" s="159" t="s">
        <v>67</v>
      </c>
      <c r="E15" s="36"/>
      <c r="F15" s="37"/>
      <c r="G15" s="79"/>
      <c r="H15" s="40"/>
      <c r="I15" s="36"/>
      <c r="J15" s="79"/>
      <c r="K15" s="42"/>
      <c r="L15" s="138"/>
      <c r="M15" s="87"/>
      <c r="N15" s="55"/>
      <c r="O15" s="38"/>
      <c r="P15" s="87"/>
      <c r="Q15" s="54"/>
      <c r="R15" s="37"/>
      <c r="S15" s="79"/>
      <c r="T15" s="56"/>
      <c r="U15" s="55"/>
      <c r="V15" s="264" t="s">
        <v>69</v>
      </c>
      <c r="W15" s="349"/>
      <c r="X15" s="349"/>
      <c r="Y15" s="349"/>
      <c r="Z15" s="255"/>
      <c r="AA15" s="101" t="b">
        <v>0</v>
      </c>
    </row>
    <row r="16" spans="2:27" s="4" customFormat="1" ht="10.5" customHeight="1">
      <c r="B16" s="296"/>
      <c r="C16" s="35"/>
      <c r="D16" s="79"/>
      <c r="E16" s="36"/>
      <c r="F16" s="37"/>
      <c r="G16" s="79"/>
      <c r="H16" s="40"/>
      <c r="I16" s="36"/>
      <c r="J16" s="79"/>
      <c r="K16" s="36"/>
      <c r="L16" s="138"/>
      <c r="M16" s="87"/>
      <c r="N16" s="55"/>
      <c r="O16" s="139"/>
      <c r="P16" s="87"/>
      <c r="Q16" s="54"/>
      <c r="R16" s="140"/>
      <c r="S16" s="156"/>
      <c r="T16" s="141"/>
      <c r="U16" s="55"/>
      <c r="V16" s="55"/>
      <c r="W16" s="142"/>
      <c r="X16" s="135"/>
      <c r="Y16" s="35"/>
      <c r="Z16" s="35"/>
      <c r="AA16" s="128">
        <f>COUNTIF(AA15,TRUE)*2</f>
        <v>0</v>
      </c>
    </row>
    <row r="17" spans="2:27" s="4" customFormat="1" ht="16.5" customHeight="1">
      <c r="B17" s="296"/>
      <c r="C17" s="35"/>
      <c r="D17" s="348" t="s">
        <v>125</v>
      </c>
      <c r="E17" s="348"/>
      <c r="F17" s="348"/>
      <c r="G17" s="348"/>
      <c r="H17" s="40"/>
      <c r="I17" s="36"/>
      <c r="J17" s="350" t="s">
        <v>71</v>
      </c>
      <c r="K17" s="349"/>
      <c r="L17" s="349"/>
      <c r="M17" s="349"/>
      <c r="N17" s="349"/>
      <c r="O17" s="349"/>
      <c r="P17" s="349"/>
      <c r="Q17" s="349"/>
      <c r="R17" s="349"/>
      <c r="S17" s="349"/>
      <c r="T17" s="349"/>
      <c r="U17" s="349"/>
      <c r="V17" s="349"/>
      <c r="W17" s="349"/>
      <c r="X17" s="349"/>
      <c r="Y17" s="349"/>
      <c r="Z17" s="255"/>
      <c r="AA17" s="101"/>
    </row>
    <row r="18" spans="2:27" s="4" customFormat="1" ht="10.5" customHeight="1" thickBot="1">
      <c r="B18" s="296"/>
      <c r="C18" s="35"/>
      <c r="D18" s="348"/>
      <c r="E18" s="348"/>
      <c r="F18" s="348"/>
      <c r="G18" s="348"/>
      <c r="H18" s="40"/>
      <c r="I18" s="36"/>
      <c r="J18" s="79"/>
      <c r="K18" s="36"/>
      <c r="L18" s="138"/>
      <c r="M18" s="87"/>
      <c r="N18" s="55"/>
      <c r="O18" s="143"/>
      <c r="P18" s="87"/>
      <c r="Q18" s="54"/>
      <c r="R18" s="144"/>
      <c r="S18" s="157"/>
      <c r="T18" s="145"/>
      <c r="U18" s="55"/>
      <c r="V18" s="55"/>
      <c r="W18" s="146"/>
      <c r="X18" s="147"/>
      <c r="Y18" s="55"/>
      <c r="Z18" s="55"/>
      <c r="AA18" s="101"/>
    </row>
    <row r="19" spans="2:27" s="4" customFormat="1" ht="16.5" customHeight="1">
      <c r="B19" s="296"/>
      <c r="C19" s="35"/>
      <c r="D19" s="348"/>
      <c r="E19" s="348"/>
      <c r="F19" s="348"/>
      <c r="G19" s="348"/>
      <c r="H19" s="40"/>
      <c r="I19" s="36"/>
      <c r="J19" s="79"/>
      <c r="K19" s="42"/>
      <c r="L19" s="138"/>
      <c r="M19" s="87"/>
      <c r="N19" s="55"/>
      <c r="O19" s="38"/>
      <c r="P19" s="87"/>
      <c r="Q19" s="54"/>
      <c r="R19" s="37"/>
      <c r="S19" s="79"/>
      <c r="T19" s="56"/>
      <c r="U19" s="55"/>
      <c r="V19" s="235" t="s">
        <v>82</v>
      </c>
      <c r="W19" s="326"/>
      <c r="X19" s="326"/>
      <c r="Y19" s="326"/>
      <c r="Z19" s="327"/>
      <c r="AA19" s="128"/>
    </row>
    <row r="20" spans="2:27" s="4" customFormat="1" ht="10.5" customHeight="1">
      <c r="B20" s="296"/>
      <c r="C20" s="35"/>
      <c r="D20" s="87"/>
      <c r="E20" s="55"/>
      <c r="F20" s="37"/>
      <c r="G20" s="79"/>
      <c r="H20" s="56"/>
      <c r="I20" s="54"/>
      <c r="J20" s="87"/>
      <c r="K20" s="36"/>
      <c r="L20" s="138"/>
      <c r="M20" s="79"/>
      <c r="N20" s="56"/>
      <c r="O20" s="55"/>
      <c r="P20" s="87"/>
      <c r="Q20" s="54"/>
      <c r="R20" s="37"/>
      <c r="S20" s="79"/>
      <c r="T20" s="56"/>
      <c r="U20" s="55"/>
      <c r="V20" s="328"/>
      <c r="W20" s="329"/>
      <c r="X20" s="329"/>
      <c r="Y20" s="329"/>
      <c r="Z20" s="330"/>
      <c r="AA20" s="128"/>
    </row>
    <row r="21" spans="2:27" s="4" customFormat="1" ht="16.5" customHeight="1">
      <c r="B21" s="296"/>
      <c r="C21" s="35"/>
      <c r="D21" s="87"/>
      <c r="E21" s="55"/>
      <c r="F21" s="37"/>
      <c r="G21" s="79"/>
      <c r="H21" s="56"/>
      <c r="I21" s="54"/>
      <c r="J21" s="87"/>
      <c r="K21" s="42"/>
      <c r="L21" s="138"/>
      <c r="M21" s="79"/>
      <c r="N21" s="56"/>
      <c r="O21" s="55"/>
      <c r="P21" s="87"/>
      <c r="Q21" s="54"/>
      <c r="R21" s="37"/>
      <c r="S21" s="79"/>
      <c r="T21" s="56"/>
      <c r="U21" s="55"/>
      <c r="V21" s="333" t="s">
        <v>83</v>
      </c>
      <c r="W21" s="334"/>
      <c r="X21" s="334"/>
      <c r="Y21" s="334"/>
      <c r="Z21" s="335"/>
      <c r="AA21" s="128"/>
    </row>
    <row r="22" spans="2:27" s="4" customFormat="1" ht="16.5" customHeight="1" thickBot="1">
      <c r="B22" s="296"/>
      <c r="C22" s="35"/>
      <c r="D22" s="87"/>
      <c r="E22" s="55"/>
      <c r="F22" s="37"/>
      <c r="G22" s="79"/>
      <c r="H22" s="56"/>
      <c r="I22" s="54"/>
      <c r="J22" s="87"/>
      <c r="K22" s="36"/>
      <c r="L22" s="138"/>
      <c r="M22" s="79"/>
      <c r="N22" s="56"/>
      <c r="O22" s="55"/>
      <c r="P22" s="87"/>
      <c r="Q22" s="54"/>
      <c r="R22" s="37"/>
      <c r="S22" s="79"/>
      <c r="T22" s="56"/>
      <c r="U22" s="35"/>
      <c r="V22" s="336"/>
      <c r="W22" s="337"/>
      <c r="X22" s="337"/>
      <c r="Y22" s="337"/>
      <c r="Z22" s="338"/>
      <c r="AA22" s="128"/>
    </row>
    <row r="23" spans="2:27" s="4" customFormat="1" ht="16.5" customHeight="1" thickTop="1">
      <c r="B23" s="296"/>
      <c r="C23" s="35"/>
      <c r="D23" s="87"/>
      <c r="E23" s="55"/>
      <c r="F23" s="37"/>
      <c r="G23" s="79"/>
      <c r="H23" s="56"/>
      <c r="I23" s="54"/>
      <c r="J23" s="87"/>
      <c r="K23" s="42"/>
      <c r="L23" s="138"/>
      <c r="M23" s="79"/>
      <c r="N23" s="56"/>
      <c r="O23" s="55"/>
      <c r="Q23" s="54"/>
      <c r="R23" s="37"/>
      <c r="S23" s="79"/>
      <c r="T23" s="56"/>
      <c r="U23" s="35"/>
      <c r="V23" s="243" t="s">
        <v>79</v>
      </c>
      <c r="W23" s="244"/>
      <c r="X23" s="244"/>
      <c r="Y23" s="244"/>
      <c r="Z23" s="245"/>
      <c r="AA23" s="128"/>
    </row>
    <row r="24" spans="2:27" s="4" customFormat="1" ht="10.5" customHeight="1">
      <c r="B24" s="296"/>
      <c r="C24" s="35"/>
      <c r="D24" s="87"/>
      <c r="E24" s="55"/>
      <c r="F24" s="37"/>
      <c r="G24" s="79"/>
      <c r="H24" s="56"/>
      <c r="I24" s="54"/>
      <c r="J24" s="87"/>
      <c r="K24" s="36"/>
      <c r="L24" s="138"/>
      <c r="M24" s="79"/>
      <c r="N24" s="56"/>
      <c r="O24" s="55"/>
      <c r="Q24" s="54"/>
      <c r="R24" s="37"/>
      <c r="S24" s="79"/>
      <c r="T24" s="56"/>
      <c r="U24" s="35"/>
      <c r="V24" s="246"/>
      <c r="W24" s="244"/>
      <c r="X24" s="244"/>
      <c r="Y24" s="244"/>
      <c r="Z24" s="245"/>
      <c r="AA24" s="128"/>
    </row>
    <row r="25" spans="2:27" s="4" customFormat="1" ht="16.5" customHeight="1">
      <c r="B25" s="296"/>
      <c r="C25" s="35"/>
      <c r="D25" s="87"/>
      <c r="E25" s="55"/>
      <c r="F25" s="37"/>
      <c r="G25" s="79"/>
      <c r="H25" s="56"/>
      <c r="I25" s="54"/>
      <c r="J25" s="87"/>
      <c r="K25" s="42"/>
      <c r="L25" s="138"/>
      <c r="M25" s="79"/>
      <c r="N25" s="56"/>
      <c r="O25" s="55"/>
      <c r="P25" s="87"/>
      <c r="Q25" s="54"/>
      <c r="R25" s="37"/>
      <c r="S25" s="79"/>
      <c r="T25" s="56"/>
      <c r="U25" s="35"/>
      <c r="V25" s="246"/>
      <c r="W25" s="244"/>
      <c r="X25" s="244"/>
      <c r="Y25" s="244"/>
      <c r="Z25" s="245"/>
      <c r="AA25" s="128"/>
    </row>
    <row r="26" spans="2:27" s="4" customFormat="1" ht="10.5" customHeight="1">
      <c r="B26" s="296"/>
      <c r="C26" s="35"/>
      <c r="D26" s="79"/>
      <c r="E26" s="36"/>
      <c r="F26" s="37"/>
      <c r="G26" s="79"/>
      <c r="H26" s="40"/>
      <c r="I26" s="36"/>
      <c r="J26" s="79"/>
      <c r="K26" s="36"/>
      <c r="L26" s="138"/>
      <c r="M26" s="79"/>
      <c r="N26" s="40"/>
      <c r="O26" s="36"/>
      <c r="P26" s="87"/>
      <c r="Q26" s="54"/>
      <c r="R26" s="37"/>
      <c r="S26" s="79"/>
      <c r="T26" s="56"/>
      <c r="U26" s="35"/>
      <c r="V26" s="344">
        <f>IF(AND(I13=4,L7=2,L9=8,Q11=4.5,X9=1.5,AA14=6,AA16=2),"目標を達成しています","")</f>
      </c>
      <c r="W26" s="345"/>
      <c r="X26" s="345"/>
      <c r="Y26" s="345"/>
      <c r="Z26" s="274">
        <f>SUM(L7,L9,I13,Q11,X9,AA14,AA16)/28</f>
        <v>0</v>
      </c>
      <c r="AA26" s="128"/>
    </row>
    <row r="27" spans="2:27" s="4" customFormat="1" ht="16.5" customHeight="1">
      <c r="B27" s="296"/>
      <c r="C27" s="35"/>
      <c r="D27" s="79"/>
      <c r="E27" s="36"/>
      <c r="F27" s="37"/>
      <c r="G27" s="79"/>
      <c r="H27" s="40"/>
      <c r="I27" s="36"/>
      <c r="J27" s="79"/>
      <c r="K27" s="42"/>
      <c r="L27" s="138"/>
      <c r="M27" s="79"/>
      <c r="N27" s="40"/>
      <c r="O27" s="36"/>
      <c r="P27" s="87"/>
      <c r="Q27" s="54"/>
      <c r="R27" s="37"/>
      <c r="S27" s="79"/>
      <c r="T27" s="56"/>
      <c r="U27" s="35"/>
      <c r="V27" s="346"/>
      <c r="W27" s="347"/>
      <c r="X27" s="347"/>
      <c r="Y27" s="347"/>
      <c r="Z27" s="275"/>
      <c r="AA27" s="128"/>
    </row>
    <row r="28" spans="2:27" s="4" customFormat="1" ht="10.5" customHeight="1">
      <c r="B28" s="296"/>
      <c r="C28" s="35"/>
      <c r="D28" s="79"/>
      <c r="E28" s="36"/>
      <c r="F28" s="37"/>
      <c r="G28" s="79"/>
      <c r="H28" s="40"/>
      <c r="I28" s="36"/>
      <c r="J28" s="79"/>
      <c r="K28" s="36"/>
      <c r="L28" s="138"/>
      <c r="M28" s="79"/>
      <c r="N28" s="40"/>
      <c r="O28" s="36"/>
      <c r="P28" s="87"/>
      <c r="Q28" s="54"/>
      <c r="R28" s="37"/>
      <c r="S28" s="79"/>
      <c r="T28" s="56"/>
      <c r="U28" s="35"/>
      <c r="V28" s="283" t="str">
        <f>IF(SUM(Q11,X9,AA14,AA16)&lt;14,"専門必修科目が不足しています．","")</f>
        <v>専門必修科目が不足しています．</v>
      </c>
      <c r="W28" s="284"/>
      <c r="X28" s="284"/>
      <c r="Y28" s="285"/>
      <c r="Z28" s="275"/>
      <c r="AA28" s="128"/>
    </row>
    <row r="29" spans="2:27" s="4" customFormat="1" ht="16.5" customHeight="1">
      <c r="B29" s="296"/>
      <c r="C29" s="35"/>
      <c r="D29" s="79"/>
      <c r="E29" s="36"/>
      <c r="F29" s="37"/>
      <c r="G29" s="79"/>
      <c r="H29" s="40"/>
      <c r="I29" s="36"/>
      <c r="J29" s="79"/>
      <c r="K29" s="42"/>
      <c r="L29" s="138"/>
      <c r="M29" s="79"/>
      <c r="N29" s="40"/>
      <c r="O29" s="36"/>
      <c r="P29" s="87"/>
      <c r="Q29" s="54"/>
      <c r="R29" s="37"/>
      <c r="S29" s="79"/>
      <c r="T29" s="56"/>
      <c r="U29" s="35"/>
      <c r="V29" s="286"/>
      <c r="W29" s="287"/>
      <c r="X29" s="287"/>
      <c r="Y29" s="288"/>
      <c r="Z29" s="275"/>
      <c r="AA29" s="128"/>
    </row>
    <row r="30" spans="2:27" s="4" customFormat="1" ht="10.5" customHeight="1">
      <c r="B30" s="296"/>
      <c r="C30" s="35"/>
      <c r="D30" s="79"/>
      <c r="E30" s="36"/>
      <c r="F30" s="37"/>
      <c r="G30" s="79"/>
      <c r="H30" s="40"/>
      <c r="I30" s="36"/>
      <c r="J30" s="79"/>
      <c r="K30" s="36"/>
      <c r="L30" s="138"/>
      <c r="M30" s="79"/>
      <c r="N30" s="40"/>
      <c r="O30" s="36"/>
      <c r="P30" s="87"/>
      <c r="Q30" s="54"/>
      <c r="R30" s="37"/>
      <c r="S30" s="79"/>
      <c r="T30" s="56"/>
      <c r="U30" s="35"/>
      <c r="V30" s="368" t="str">
        <f>IF(OR(L9&lt;8,I13&lt;4),"英語系科目あるいは第2外国語が不足しています","")</f>
        <v>英語系科目あるいは第2外国語が不足しています</v>
      </c>
      <c r="W30" s="369"/>
      <c r="X30" s="369"/>
      <c r="Y30" s="370"/>
      <c r="Z30" s="275"/>
      <c r="AA30" s="128"/>
    </row>
    <row r="31" spans="2:27" s="4" customFormat="1" ht="16.5" customHeight="1">
      <c r="B31" s="296"/>
      <c r="C31" s="35"/>
      <c r="D31" s="79"/>
      <c r="E31" s="36"/>
      <c r="F31" s="37"/>
      <c r="G31" s="79"/>
      <c r="H31" s="40"/>
      <c r="I31" s="36"/>
      <c r="J31" s="79"/>
      <c r="K31" s="42"/>
      <c r="L31" s="138"/>
      <c r="M31" s="79"/>
      <c r="N31" s="56"/>
      <c r="O31" s="55"/>
      <c r="P31" s="87"/>
      <c r="Q31" s="54"/>
      <c r="R31" s="37"/>
      <c r="S31" s="79"/>
      <c r="T31" s="56"/>
      <c r="U31" s="55"/>
      <c r="V31" s="371"/>
      <c r="W31" s="372"/>
      <c r="X31" s="372"/>
      <c r="Y31" s="373"/>
      <c r="Z31" s="275"/>
      <c r="AA31" s="128"/>
    </row>
    <row r="32" spans="2:27" s="4" customFormat="1" ht="10.5" customHeight="1">
      <c r="B32" s="296"/>
      <c r="C32" s="35"/>
      <c r="D32" s="79"/>
      <c r="E32" s="36"/>
      <c r="F32" s="37"/>
      <c r="G32" s="79"/>
      <c r="H32" s="40"/>
      <c r="I32" s="36"/>
      <c r="J32" s="79"/>
      <c r="K32" s="36"/>
      <c r="L32" s="138"/>
      <c r="M32" s="79"/>
      <c r="N32" s="56"/>
      <c r="O32" s="55"/>
      <c r="P32" s="87"/>
      <c r="Q32" s="54"/>
      <c r="R32" s="37"/>
      <c r="S32" s="79"/>
      <c r="T32" s="56"/>
      <c r="U32" s="55"/>
      <c r="V32" s="362" t="str">
        <f>IF(L7&lt;2,"日本語表現法入門が未履修です","")</f>
        <v>日本語表現法入門が未履修です</v>
      </c>
      <c r="W32" s="363" t="b">
        <v>1</v>
      </c>
      <c r="X32" s="363"/>
      <c r="Y32" s="364"/>
      <c r="Z32" s="275"/>
      <c r="AA32" s="128"/>
    </row>
    <row r="33" spans="2:27" s="4" customFormat="1" ht="16.5" customHeight="1" thickBot="1">
      <c r="B33" s="296"/>
      <c r="C33" s="35"/>
      <c r="D33" s="79"/>
      <c r="E33" s="36"/>
      <c r="F33" s="37"/>
      <c r="G33" s="79"/>
      <c r="H33" s="40"/>
      <c r="I33" s="36"/>
      <c r="J33" s="79"/>
      <c r="K33" s="42"/>
      <c r="L33" s="138"/>
      <c r="M33" s="79"/>
      <c r="N33" s="56"/>
      <c r="O33" s="55"/>
      <c r="P33" s="87"/>
      <c r="Q33" s="54"/>
      <c r="R33" s="37"/>
      <c r="S33" s="79"/>
      <c r="T33" s="56"/>
      <c r="U33" s="55"/>
      <c r="V33" s="365"/>
      <c r="W33" s="366"/>
      <c r="X33" s="366"/>
      <c r="Y33" s="367"/>
      <c r="Z33" s="276"/>
      <c r="AA33" s="128"/>
    </row>
    <row r="34" spans="2:27" s="4" customFormat="1" ht="10.5" customHeight="1" thickBot="1">
      <c r="B34" s="296"/>
      <c r="C34" s="35"/>
      <c r="D34" s="79"/>
      <c r="E34" s="36"/>
      <c r="F34" s="37"/>
      <c r="G34" s="79"/>
      <c r="H34" s="40"/>
      <c r="I34" s="36"/>
      <c r="J34" s="79"/>
      <c r="K34" s="36"/>
      <c r="L34" s="138"/>
      <c r="M34" s="79"/>
      <c r="N34" s="56"/>
      <c r="O34" s="55"/>
      <c r="P34" s="87"/>
      <c r="Q34" s="54"/>
      <c r="R34" s="37"/>
      <c r="S34" s="79"/>
      <c r="T34" s="56"/>
      <c r="U34" s="55"/>
      <c r="V34" s="87"/>
      <c r="W34" s="87"/>
      <c r="X34" s="149"/>
      <c r="Y34" s="87"/>
      <c r="Z34" s="113">
        <f>SUM(L7,L9,I13,Q11,X9,AA14,AA16)/28</f>
        <v>0</v>
      </c>
      <c r="AA34" s="128"/>
    </row>
    <row r="35" spans="2:27" s="4" customFormat="1" ht="16.5" customHeight="1">
      <c r="B35" s="296"/>
      <c r="C35" s="35"/>
      <c r="D35" s="79"/>
      <c r="E35" s="36"/>
      <c r="F35" s="37"/>
      <c r="G35" s="79"/>
      <c r="H35" s="40"/>
      <c r="I35" s="36"/>
      <c r="J35" s="79"/>
      <c r="K35" s="42"/>
      <c r="L35" s="138"/>
      <c r="M35" s="79"/>
      <c r="N35" s="56"/>
      <c r="O35" s="55"/>
      <c r="P35" s="87"/>
      <c r="Q35" s="54"/>
      <c r="R35" s="37"/>
      <c r="S35" s="79"/>
      <c r="T35" s="56"/>
      <c r="U35" s="55"/>
      <c r="V35" s="235" t="s">
        <v>91</v>
      </c>
      <c r="W35" s="236"/>
      <c r="X35" s="236"/>
      <c r="Y35" s="236"/>
      <c r="Z35" s="237"/>
      <c r="AA35" s="128"/>
    </row>
    <row r="36" spans="2:27" s="4" customFormat="1" ht="10.5" customHeight="1">
      <c r="B36" s="296"/>
      <c r="C36" s="35"/>
      <c r="D36" s="79"/>
      <c r="E36" s="36"/>
      <c r="F36" s="37"/>
      <c r="G36" s="79"/>
      <c r="H36" s="40"/>
      <c r="I36" s="36"/>
      <c r="J36" s="87"/>
      <c r="K36" s="36"/>
      <c r="L36" s="138"/>
      <c r="M36" s="79"/>
      <c r="N36" s="40"/>
      <c r="O36" s="36"/>
      <c r="P36" s="79"/>
      <c r="Q36" s="36"/>
      <c r="R36" s="37"/>
      <c r="S36" s="79"/>
      <c r="T36" s="40"/>
      <c r="U36" s="35"/>
      <c r="V36" s="238"/>
      <c r="W36" s="239" t="b">
        <v>1</v>
      </c>
      <c r="X36" s="239"/>
      <c r="Y36" s="239"/>
      <c r="Z36" s="240"/>
      <c r="AA36" s="128"/>
    </row>
    <row r="37" spans="2:27" s="4" customFormat="1" ht="16.5" customHeight="1">
      <c r="B37" s="296"/>
      <c r="C37" s="35"/>
      <c r="D37" s="79"/>
      <c r="E37" s="36"/>
      <c r="F37" s="37"/>
      <c r="G37" s="79"/>
      <c r="H37" s="40"/>
      <c r="I37" s="36"/>
      <c r="J37" s="79"/>
      <c r="K37" s="42"/>
      <c r="L37" s="138"/>
      <c r="M37" s="79"/>
      <c r="N37" s="40"/>
      <c r="O37" s="36"/>
      <c r="P37" s="79"/>
      <c r="Q37" s="36"/>
      <c r="R37" s="37"/>
      <c r="S37" s="79"/>
      <c r="T37" s="40"/>
      <c r="U37" s="35"/>
      <c r="V37" s="268" t="s">
        <v>92</v>
      </c>
      <c r="W37" s="375"/>
      <c r="X37" s="375"/>
      <c r="Y37" s="375"/>
      <c r="Z37" s="376"/>
      <c r="AA37" s="128"/>
    </row>
    <row r="38" spans="2:27" s="4" customFormat="1" ht="10.5" customHeight="1">
      <c r="B38" s="296"/>
      <c r="C38" s="35"/>
      <c r="D38" s="79"/>
      <c r="E38" s="36"/>
      <c r="F38" s="37"/>
      <c r="G38" s="79"/>
      <c r="H38" s="40"/>
      <c r="I38" s="36"/>
      <c r="J38" s="79"/>
      <c r="K38" s="36"/>
      <c r="L38" s="138"/>
      <c r="M38" s="79"/>
      <c r="N38" s="40"/>
      <c r="O38" s="36"/>
      <c r="P38" s="79"/>
      <c r="Q38" s="36"/>
      <c r="R38" s="37"/>
      <c r="S38" s="79"/>
      <c r="T38" s="40"/>
      <c r="U38" s="35"/>
      <c r="V38" s="377"/>
      <c r="W38" s="375"/>
      <c r="X38" s="375"/>
      <c r="Y38" s="375"/>
      <c r="Z38" s="376"/>
      <c r="AA38" s="128"/>
    </row>
    <row r="39" spans="2:27" s="4" customFormat="1" ht="14.25" customHeight="1" thickBot="1">
      <c r="B39" s="296"/>
      <c r="C39" s="35"/>
      <c r="D39" s="79"/>
      <c r="E39" s="36"/>
      <c r="F39" s="37"/>
      <c r="G39" s="79"/>
      <c r="H39" s="40"/>
      <c r="I39" s="36"/>
      <c r="J39" s="79"/>
      <c r="K39" s="42"/>
      <c r="L39" s="138"/>
      <c r="M39" s="79"/>
      <c r="N39" s="40"/>
      <c r="O39" s="36"/>
      <c r="P39" s="79"/>
      <c r="Q39" s="36"/>
      <c r="R39" s="37"/>
      <c r="S39" s="79"/>
      <c r="T39" s="40"/>
      <c r="U39" s="35"/>
      <c r="V39" s="378"/>
      <c r="W39" s="379"/>
      <c r="X39" s="379"/>
      <c r="Y39" s="379"/>
      <c r="Z39" s="380"/>
      <c r="AA39" s="128"/>
    </row>
    <row r="40" spans="2:27" s="4" customFormat="1" ht="10.5" customHeight="1" thickTop="1">
      <c r="B40" s="296"/>
      <c r="C40" s="35"/>
      <c r="D40" s="79"/>
      <c r="E40" s="36"/>
      <c r="F40" s="37"/>
      <c r="G40" s="79"/>
      <c r="H40" s="40"/>
      <c r="I40" s="36"/>
      <c r="J40" s="79"/>
      <c r="K40" s="36"/>
      <c r="L40" s="138"/>
      <c r="M40" s="79"/>
      <c r="N40" s="40"/>
      <c r="O40" s="36"/>
      <c r="P40" s="79"/>
      <c r="Q40" s="36"/>
      <c r="R40" s="37"/>
      <c r="S40" s="79"/>
      <c r="T40" s="40"/>
      <c r="U40" s="35"/>
      <c r="V40" s="243" t="s">
        <v>80</v>
      </c>
      <c r="W40" s="244"/>
      <c r="X40" s="244"/>
      <c r="Y40" s="244"/>
      <c r="Z40" s="245"/>
      <c r="AA40" s="128"/>
    </row>
    <row r="41" spans="2:27" s="4" customFormat="1" ht="16.5" customHeight="1">
      <c r="B41" s="296"/>
      <c r="C41" s="35"/>
      <c r="D41" s="79"/>
      <c r="E41" s="36"/>
      <c r="F41" s="37"/>
      <c r="G41" s="79"/>
      <c r="H41" s="40"/>
      <c r="I41" s="36"/>
      <c r="J41" s="79"/>
      <c r="K41" s="42"/>
      <c r="L41" s="138"/>
      <c r="M41" s="79"/>
      <c r="N41" s="40"/>
      <c r="O41" s="36"/>
      <c r="P41" s="79"/>
      <c r="Q41" s="36"/>
      <c r="R41" s="37"/>
      <c r="S41" s="79"/>
      <c r="T41" s="40"/>
      <c r="U41" s="35"/>
      <c r="V41" s="246"/>
      <c r="W41" s="244"/>
      <c r="X41" s="244"/>
      <c r="Y41" s="244"/>
      <c r="Z41" s="245"/>
      <c r="AA41" s="128"/>
    </row>
    <row r="42" spans="2:27" s="4" customFormat="1" ht="10.5" customHeight="1">
      <c r="B42" s="296"/>
      <c r="C42" s="35"/>
      <c r="D42" s="79"/>
      <c r="E42" s="36"/>
      <c r="F42" s="37"/>
      <c r="G42" s="79"/>
      <c r="H42" s="40"/>
      <c r="I42" s="36"/>
      <c r="J42" s="79"/>
      <c r="K42" s="36"/>
      <c r="L42" s="138"/>
      <c r="M42" s="79"/>
      <c r="N42" s="40"/>
      <c r="O42" s="36"/>
      <c r="P42" s="79"/>
      <c r="Q42" s="36"/>
      <c r="R42" s="37"/>
      <c r="S42" s="79"/>
      <c r="T42" s="40"/>
      <c r="U42" s="35"/>
      <c r="V42" s="246"/>
      <c r="W42" s="244"/>
      <c r="X42" s="244"/>
      <c r="Y42" s="244"/>
      <c r="Z42" s="245"/>
      <c r="AA42" s="128"/>
    </row>
    <row r="43" spans="2:27" s="4" customFormat="1" ht="16.5" customHeight="1">
      <c r="B43" s="296"/>
      <c r="C43" s="35"/>
      <c r="D43" s="79"/>
      <c r="E43" s="36"/>
      <c r="F43" s="37"/>
      <c r="G43" s="79"/>
      <c r="H43" s="40"/>
      <c r="I43" s="36"/>
      <c r="J43" s="79"/>
      <c r="K43" s="36"/>
      <c r="L43" s="138"/>
      <c r="M43" s="79"/>
      <c r="N43" s="40"/>
      <c r="O43" s="36"/>
      <c r="P43" s="79"/>
      <c r="Q43" s="36"/>
      <c r="R43" s="37"/>
      <c r="S43" s="79"/>
      <c r="T43" s="40"/>
      <c r="U43" s="35"/>
      <c r="V43" s="354">
        <f>IF(Z43=1,"目標を達成しています","")</f>
      </c>
      <c r="W43" s="355"/>
      <c r="X43" s="355"/>
      <c r="Y43" s="356"/>
      <c r="Z43" s="360">
        <f>COUNTIF(Q13,TRUE)*0.9+COUNTIF(AA13,TRUE)*0.1</f>
        <v>0</v>
      </c>
      <c r="AA43" s="128"/>
    </row>
    <row r="44" spans="2:27" s="4" customFormat="1" ht="16.5" customHeight="1" thickBot="1">
      <c r="B44" s="296"/>
      <c r="C44" s="35"/>
      <c r="D44" s="79"/>
      <c r="E44" s="36"/>
      <c r="F44" s="37"/>
      <c r="G44" s="79"/>
      <c r="H44" s="40"/>
      <c r="I44" s="36"/>
      <c r="J44" s="79"/>
      <c r="K44" s="36"/>
      <c r="L44" s="138"/>
      <c r="M44" s="79"/>
      <c r="N44" s="40"/>
      <c r="O44" s="36"/>
      <c r="P44" s="79"/>
      <c r="Q44" s="36"/>
      <c r="R44" s="37"/>
      <c r="S44" s="79"/>
      <c r="T44" s="40"/>
      <c r="U44" s="35"/>
      <c r="V44" s="357"/>
      <c r="W44" s="358"/>
      <c r="X44" s="358"/>
      <c r="Y44" s="359"/>
      <c r="Z44" s="361"/>
      <c r="AA44" s="128"/>
    </row>
    <row r="45" spans="2:27" s="4" customFormat="1" ht="16.5" customHeight="1" thickBot="1">
      <c r="B45" s="297"/>
      <c r="C45" s="63"/>
      <c r="D45" s="83"/>
      <c r="E45" s="64"/>
      <c r="F45" s="65"/>
      <c r="G45" s="83"/>
      <c r="H45" s="68"/>
      <c r="I45" s="64"/>
      <c r="J45" s="83"/>
      <c r="K45" s="64"/>
      <c r="L45" s="148"/>
      <c r="M45" s="83"/>
      <c r="N45" s="68"/>
      <c r="O45" s="64"/>
      <c r="P45" s="83"/>
      <c r="Q45" s="64"/>
      <c r="R45" s="65"/>
      <c r="S45" s="83"/>
      <c r="T45" s="68"/>
      <c r="U45" s="63"/>
      <c r="V45" s="83"/>
      <c r="W45" s="73"/>
      <c r="X45" s="150"/>
      <c r="Y45" s="83"/>
      <c r="Z45" s="151">
        <f>R13/2</f>
        <v>0</v>
      </c>
      <c r="AA45" s="152"/>
    </row>
    <row r="46" spans="5:27" s="4" customFormat="1" ht="12.75" customHeight="1">
      <c r="E46" s="5"/>
      <c r="H46" s="5"/>
      <c r="I46" s="5"/>
      <c r="K46" s="5"/>
      <c r="L46" s="5"/>
      <c r="N46" s="5"/>
      <c r="O46" s="5"/>
      <c r="Q46" s="5"/>
      <c r="T46" s="5"/>
      <c r="W46" s="5"/>
      <c r="X46" s="20"/>
      <c r="AA46" s="5"/>
    </row>
    <row r="47" spans="5:27" s="1" customFormat="1" ht="12.75">
      <c r="E47" s="6"/>
      <c r="H47" s="6"/>
      <c r="I47" s="6"/>
      <c r="K47" s="6"/>
      <c r="L47" s="6"/>
      <c r="N47" s="6"/>
      <c r="O47" s="6"/>
      <c r="Q47" s="6"/>
      <c r="T47" s="6"/>
      <c r="AA47" s="6"/>
    </row>
    <row r="48" spans="5:27" s="1" customFormat="1" ht="12.75">
      <c r="E48" s="6"/>
      <c r="H48" s="6"/>
      <c r="I48" s="6"/>
      <c r="K48" s="6"/>
      <c r="L48" s="6"/>
      <c r="N48" s="6"/>
      <c r="O48" s="6"/>
      <c r="Q48" s="6"/>
      <c r="T48" s="6"/>
      <c r="AA48" s="6"/>
    </row>
    <row r="49" spans="5:27" s="1" customFormat="1" ht="12.75">
      <c r="E49" s="6"/>
      <c r="H49" s="6"/>
      <c r="I49" s="6"/>
      <c r="K49" s="6"/>
      <c r="L49" s="6"/>
      <c r="N49" s="6"/>
      <c r="O49" s="6"/>
      <c r="Q49" s="6"/>
      <c r="T49" s="6"/>
      <c r="AA49" s="6"/>
    </row>
    <row r="50" spans="5:27" s="1" customFormat="1" ht="12.75">
      <c r="E50" s="6"/>
      <c r="H50" s="6"/>
      <c r="I50" s="6"/>
      <c r="K50" s="6"/>
      <c r="L50" s="6"/>
      <c r="N50" s="6"/>
      <c r="O50" s="6"/>
      <c r="Q50" s="6"/>
      <c r="T50" s="6"/>
      <c r="AA50" s="6"/>
    </row>
    <row r="51" spans="5:27" s="1" customFormat="1" ht="12.75">
      <c r="E51" s="6"/>
      <c r="H51" s="6"/>
      <c r="I51" s="6"/>
      <c r="K51" s="6"/>
      <c r="L51" s="6"/>
      <c r="N51" s="6"/>
      <c r="O51" s="6"/>
      <c r="Q51" s="6"/>
      <c r="T51" s="6"/>
      <c r="AA51" s="6"/>
    </row>
    <row r="52" spans="5:27" s="1" customFormat="1" ht="12.75">
      <c r="E52" s="6"/>
      <c r="H52" s="6"/>
      <c r="I52" s="6"/>
      <c r="K52" s="6"/>
      <c r="L52" s="6"/>
      <c r="N52" s="6"/>
      <c r="O52" s="6"/>
      <c r="Q52" s="6"/>
      <c r="T52" s="6"/>
      <c r="AA52" s="6"/>
    </row>
    <row r="53" spans="5:27" s="1" customFormat="1" ht="12.75">
      <c r="E53" s="6"/>
      <c r="H53" s="6"/>
      <c r="I53" s="6"/>
      <c r="K53" s="6"/>
      <c r="L53" s="6"/>
      <c r="N53" s="6"/>
      <c r="O53" s="6"/>
      <c r="Q53" s="6"/>
      <c r="T53" s="6"/>
      <c r="AA53" s="6"/>
    </row>
    <row r="54" spans="5:27" s="1" customFormat="1" ht="12.75">
      <c r="E54" s="6"/>
      <c r="H54" s="6"/>
      <c r="I54" s="6"/>
      <c r="K54" s="6"/>
      <c r="L54" s="6"/>
      <c r="N54" s="6"/>
      <c r="O54" s="6"/>
      <c r="Q54" s="6"/>
      <c r="T54" s="6"/>
      <c r="AA54" s="6"/>
    </row>
    <row r="55" spans="5:27" s="1" customFormat="1" ht="12.75">
      <c r="E55" s="6"/>
      <c r="H55" s="6"/>
      <c r="I55" s="6"/>
      <c r="K55" s="6"/>
      <c r="L55" s="6"/>
      <c r="N55" s="6"/>
      <c r="O55" s="6"/>
      <c r="Q55" s="6"/>
      <c r="T55" s="6"/>
      <c r="AA55" s="6"/>
    </row>
    <row r="56" spans="5:27" s="1" customFormat="1" ht="12.75">
      <c r="E56" s="6"/>
      <c r="H56" s="6"/>
      <c r="I56" s="6"/>
      <c r="K56" s="6"/>
      <c r="L56" s="6"/>
      <c r="N56" s="6"/>
      <c r="O56" s="6"/>
      <c r="Q56" s="6"/>
      <c r="T56" s="6"/>
      <c r="AA56" s="6"/>
    </row>
    <row r="57" spans="5:27" s="1" customFormat="1" ht="12.75">
      <c r="E57" s="6"/>
      <c r="H57" s="6"/>
      <c r="I57" s="6"/>
      <c r="K57" s="6"/>
      <c r="L57" s="6"/>
      <c r="N57" s="6"/>
      <c r="O57" s="6"/>
      <c r="Q57" s="6"/>
      <c r="T57" s="6"/>
      <c r="AA57" s="6"/>
    </row>
    <row r="58" spans="5:27" s="1" customFormat="1" ht="12.75">
      <c r="E58" s="6"/>
      <c r="H58" s="6"/>
      <c r="I58" s="6"/>
      <c r="K58" s="6"/>
      <c r="L58" s="6"/>
      <c r="N58" s="6"/>
      <c r="O58" s="6"/>
      <c r="Q58" s="6"/>
      <c r="T58" s="6"/>
      <c r="AA58" s="6"/>
    </row>
    <row r="59" spans="5:27" s="1" customFormat="1" ht="12.75">
      <c r="E59" s="6"/>
      <c r="H59" s="6"/>
      <c r="I59" s="6"/>
      <c r="K59" s="6"/>
      <c r="L59" s="6"/>
      <c r="N59" s="6"/>
      <c r="O59" s="6"/>
      <c r="Q59" s="6"/>
      <c r="T59" s="6"/>
      <c r="AA59" s="6"/>
    </row>
    <row r="60" spans="5:27" s="1" customFormat="1" ht="12.75">
      <c r="E60" s="6"/>
      <c r="H60" s="6"/>
      <c r="I60" s="6"/>
      <c r="K60" s="6"/>
      <c r="L60" s="6"/>
      <c r="N60" s="6"/>
      <c r="O60" s="6"/>
      <c r="Q60" s="6"/>
      <c r="T60" s="6"/>
      <c r="AA60" s="6"/>
    </row>
    <row r="61" spans="5:27" s="1" customFormat="1" ht="12.75">
      <c r="E61" s="6"/>
      <c r="H61" s="6"/>
      <c r="I61" s="6"/>
      <c r="K61" s="6"/>
      <c r="L61" s="6"/>
      <c r="N61" s="6"/>
      <c r="O61" s="6"/>
      <c r="Q61" s="6"/>
      <c r="T61" s="6"/>
      <c r="AA61" s="6"/>
    </row>
    <row r="62" spans="5:27" s="1" customFormat="1" ht="12.75">
      <c r="E62" s="6"/>
      <c r="H62" s="6"/>
      <c r="I62" s="6"/>
      <c r="K62" s="6"/>
      <c r="L62" s="6"/>
      <c r="N62" s="6"/>
      <c r="O62" s="6"/>
      <c r="Q62" s="6"/>
      <c r="T62" s="6"/>
      <c r="W62" s="6"/>
      <c r="X62" s="21"/>
      <c r="AA62" s="6"/>
    </row>
    <row r="63" spans="5:27" s="1" customFormat="1" ht="12.75">
      <c r="E63" s="6"/>
      <c r="H63" s="6"/>
      <c r="I63" s="6"/>
      <c r="K63" s="6"/>
      <c r="L63" s="6"/>
      <c r="N63" s="6"/>
      <c r="O63" s="6"/>
      <c r="Q63" s="6"/>
      <c r="T63" s="6"/>
      <c r="AA63" s="6"/>
    </row>
    <row r="64" spans="5:27" s="1" customFormat="1" ht="12.75">
      <c r="E64" s="6"/>
      <c r="H64" s="6"/>
      <c r="I64" s="6"/>
      <c r="K64" s="6"/>
      <c r="L64" s="6"/>
      <c r="N64" s="6"/>
      <c r="O64" s="6"/>
      <c r="Q64" s="6"/>
      <c r="T64" s="6"/>
      <c r="AA64" s="6"/>
    </row>
    <row r="65" spans="5:27" s="1" customFormat="1" ht="12.75">
      <c r="E65" s="6"/>
      <c r="H65" s="6"/>
      <c r="I65" s="6"/>
      <c r="K65" s="6"/>
      <c r="L65" s="6"/>
      <c r="N65" s="6"/>
      <c r="O65" s="6"/>
      <c r="Q65" s="6"/>
      <c r="T65" s="6"/>
      <c r="AA65" s="6"/>
    </row>
    <row r="66" spans="5:27" s="1" customFormat="1" ht="12.75">
      <c r="E66" s="6"/>
      <c r="H66" s="6"/>
      <c r="I66" s="6"/>
      <c r="K66" s="6"/>
      <c r="L66" s="6"/>
      <c r="N66" s="6"/>
      <c r="O66" s="6"/>
      <c r="Q66" s="6"/>
      <c r="T66" s="6"/>
      <c r="AA66" s="6"/>
    </row>
    <row r="67" spans="5:27" s="1" customFormat="1" ht="12.75">
      <c r="E67" s="6"/>
      <c r="H67" s="6"/>
      <c r="I67" s="6"/>
      <c r="K67" s="6"/>
      <c r="L67" s="6"/>
      <c r="N67" s="6"/>
      <c r="O67" s="6"/>
      <c r="Q67" s="6"/>
      <c r="T67" s="6"/>
      <c r="AA67" s="6"/>
    </row>
    <row r="68" spans="5:27" s="1" customFormat="1" ht="12.75">
      <c r="E68" s="6"/>
      <c r="H68" s="6"/>
      <c r="I68" s="6"/>
      <c r="K68" s="6"/>
      <c r="L68" s="6"/>
      <c r="N68" s="6"/>
      <c r="O68" s="6"/>
      <c r="Q68" s="6"/>
      <c r="T68" s="6"/>
      <c r="AA68" s="6"/>
    </row>
    <row r="69" spans="5:27" s="1" customFormat="1" ht="12.75">
      <c r="E69" s="6"/>
      <c r="H69" s="6"/>
      <c r="I69" s="6"/>
      <c r="K69" s="6"/>
      <c r="L69" s="6"/>
      <c r="N69" s="6"/>
      <c r="O69" s="6"/>
      <c r="Q69" s="6"/>
      <c r="T69" s="6"/>
      <c r="AA69" s="6"/>
    </row>
    <row r="70" spans="5:27" s="1" customFormat="1" ht="12.75">
      <c r="E70" s="6"/>
      <c r="H70" s="6"/>
      <c r="I70" s="6"/>
      <c r="K70" s="6"/>
      <c r="L70" s="6"/>
      <c r="N70" s="6"/>
      <c r="O70" s="6"/>
      <c r="Q70" s="6"/>
      <c r="T70" s="6"/>
      <c r="W70" s="6"/>
      <c r="X70" s="21"/>
      <c r="AA70" s="6"/>
    </row>
    <row r="71" spans="5:27" s="1" customFormat="1" ht="12.75">
      <c r="E71" s="6"/>
      <c r="H71" s="6"/>
      <c r="I71" s="6"/>
      <c r="K71" s="6"/>
      <c r="L71" s="6"/>
      <c r="N71" s="6"/>
      <c r="O71" s="6"/>
      <c r="Q71" s="6"/>
      <c r="T71" s="6"/>
      <c r="W71" s="6"/>
      <c r="X71" s="21"/>
      <c r="AA71" s="6"/>
    </row>
    <row r="72" spans="5:27" s="1" customFormat="1" ht="12.75">
      <c r="E72" s="6"/>
      <c r="H72" s="6"/>
      <c r="I72" s="6"/>
      <c r="K72" s="6"/>
      <c r="L72" s="6"/>
      <c r="N72" s="6"/>
      <c r="O72" s="6"/>
      <c r="Q72" s="6"/>
      <c r="T72" s="6"/>
      <c r="W72" s="6"/>
      <c r="X72" s="21"/>
      <c r="AA72" s="6"/>
    </row>
    <row r="73" spans="5:27" s="1" customFormat="1" ht="12.75">
      <c r="E73" s="6"/>
      <c r="H73" s="6"/>
      <c r="I73" s="6"/>
      <c r="K73" s="6"/>
      <c r="L73" s="6"/>
      <c r="N73" s="6"/>
      <c r="O73" s="6"/>
      <c r="Q73" s="6"/>
      <c r="T73" s="6"/>
      <c r="W73" s="6"/>
      <c r="X73" s="21"/>
      <c r="AA73" s="6"/>
    </row>
    <row r="74" spans="5:27" s="1" customFormat="1" ht="12.75">
      <c r="E74" s="6"/>
      <c r="H74" s="6"/>
      <c r="I74" s="6"/>
      <c r="K74" s="6"/>
      <c r="L74" s="6"/>
      <c r="N74" s="6"/>
      <c r="O74" s="6"/>
      <c r="Q74" s="6"/>
      <c r="T74" s="6"/>
      <c r="W74" s="6"/>
      <c r="X74" s="21"/>
      <c r="AA74" s="6"/>
    </row>
    <row r="75" spans="5:27" s="1" customFormat="1" ht="12.75">
      <c r="E75" s="6"/>
      <c r="H75" s="6"/>
      <c r="I75" s="6"/>
      <c r="K75" s="6"/>
      <c r="L75" s="6"/>
      <c r="N75" s="6"/>
      <c r="O75" s="6"/>
      <c r="Q75" s="6"/>
      <c r="T75" s="6"/>
      <c r="W75" s="6"/>
      <c r="X75" s="21"/>
      <c r="AA75" s="6"/>
    </row>
    <row r="76" spans="5:27" s="1" customFormat="1" ht="12.75">
      <c r="E76" s="6"/>
      <c r="H76" s="6"/>
      <c r="I76" s="6"/>
      <c r="K76" s="6"/>
      <c r="L76" s="6"/>
      <c r="N76" s="6"/>
      <c r="O76" s="6"/>
      <c r="Q76" s="6"/>
      <c r="T76" s="6"/>
      <c r="W76" s="6"/>
      <c r="X76" s="21"/>
      <c r="AA76" s="6"/>
    </row>
    <row r="77" spans="5:27" s="1" customFormat="1" ht="12.75">
      <c r="E77" s="6"/>
      <c r="H77" s="6"/>
      <c r="I77" s="6"/>
      <c r="K77" s="6"/>
      <c r="L77" s="6"/>
      <c r="N77" s="6"/>
      <c r="O77" s="6"/>
      <c r="Q77" s="6"/>
      <c r="T77" s="6"/>
      <c r="W77" s="6"/>
      <c r="X77" s="21"/>
      <c r="AA77" s="6"/>
    </row>
    <row r="78" spans="5:27" s="1" customFormat="1" ht="12.75">
      <c r="E78" s="6"/>
      <c r="H78" s="6"/>
      <c r="I78" s="6"/>
      <c r="K78" s="6"/>
      <c r="L78" s="6"/>
      <c r="N78" s="6"/>
      <c r="O78" s="6"/>
      <c r="Q78" s="6"/>
      <c r="T78" s="6"/>
      <c r="W78" s="6"/>
      <c r="X78" s="21"/>
      <c r="AA78" s="6"/>
    </row>
  </sheetData>
  <sheetProtection password="C6D0" sheet="1"/>
  <mergeCells count="33">
    <mergeCell ref="V32:Y33"/>
    <mergeCell ref="V30:Y31"/>
    <mergeCell ref="V13:Z13"/>
    <mergeCell ref="Z26:Z33"/>
    <mergeCell ref="V35:Z36"/>
    <mergeCell ref="B6:B45"/>
    <mergeCell ref="V19:Z20"/>
    <mergeCell ref="V37:Z39"/>
    <mergeCell ref="V28:Y29"/>
    <mergeCell ref="V23:Z25"/>
    <mergeCell ref="V40:Z42"/>
    <mergeCell ref="P9:P10"/>
    <mergeCell ref="V43:Y44"/>
    <mergeCell ref="Z43:Z44"/>
    <mergeCell ref="Y11:Z11"/>
    <mergeCell ref="B2:AA2"/>
    <mergeCell ref="O4:T4"/>
    <mergeCell ref="U4:AA4"/>
    <mergeCell ref="C3:AA3"/>
    <mergeCell ref="B3:B5"/>
    <mergeCell ref="S9:S10"/>
    <mergeCell ref="Y7:Z7"/>
    <mergeCell ref="Y9:Z9"/>
    <mergeCell ref="C4:H4"/>
    <mergeCell ref="I4:N4"/>
    <mergeCell ref="Y5:Z5"/>
    <mergeCell ref="G11:G13"/>
    <mergeCell ref="D11:D13"/>
    <mergeCell ref="V26:Y27"/>
    <mergeCell ref="V21:Z22"/>
    <mergeCell ref="D17:G19"/>
    <mergeCell ref="V15:Z15"/>
    <mergeCell ref="J17:Z17"/>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0"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AB306"/>
  <sheetViews>
    <sheetView showGridLines="0" zoomScale="80" zoomScaleNormal="80" zoomScalePageLayoutView="0" workbookViewId="0" topLeftCell="A1">
      <selection activeCell="G7" sqref="G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8" width="1.625" style="7" customWidth="1"/>
    <col min="9" max="9" width="1.625" style="0" customWidth="1"/>
    <col min="10" max="10" width="14.625" style="0" customWidth="1"/>
    <col min="11" max="11" width="1.625" style="7" customWidth="1"/>
    <col min="12" max="12" width="1.625" style="0" customWidth="1"/>
    <col min="13" max="13" width="14.625" style="0" customWidth="1"/>
    <col min="14" max="15" width="1.625" style="7" customWidth="1"/>
    <col min="16" max="16" width="14.625" style="0" customWidth="1"/>
    <col min="17" max="17" width="1.625" style="7" customWidth="1"/>
    <col min="18" max="18" width="1.625" style="0" customWidth="1"/>
    <col min="19" max="19" width="8.75390625" style="0" customWidth="1"/>
    <col min="20" max="20" width="6.50390625" style="0" customWidth="1"/>
    <col min="21" max="21" width="1.625" style="7" customWidth="1"/>
    <col min="22" max="22" width="1.625" style="0" customWidth="1"/>
    <col min="23" max="23" width="14.625" style="0" customWidth="1"/>
    <col min="24" max="24" width="1.75390625" style="7" customWidth="1"/>
    <col min="25" max="25" width="1.75390625" style="0" customWidth="1"/>
    <col min="26" max="26" width="8.75390625" style="0" customWidth="1"/>
    <col min="27" max="27" width="6.50390625" style="0" customWidth="1"/>
    <col min="28" max="28" width="1.75390625" style="7" customWidth="1"/>
    <col min="29" max="29" width="1.4921875" style="0" customWidth="1"/>
  </cols>
  <sheetData>
    <row r="2" spans="2:28" s="1" customFormat="1" ht="27.75" customHeight="1" thickBot="1">
      <c r="B2" s="220" t="str">
        <f>'学習・教育目標(A)'!B2:AA2</f>
        <v>学習・教育目標を達成するために必要な授業科目の流れ（2010年度（偶数年度）学生便覧適応版）</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row>
    <row r="3" spans="2:28" s="1" customFormat="1" ht="16.5" customHeight="1">
      <c r="B3" s="306" t="s">
        <v>0</v>
      </c>
      <c r="C3" s="303" t="s">
        <v>7</v>
      </c>
      <c r="D3" s="304"/>
      <c r="E3" s="304"/>
      <c r="F3" s="304"/>
      <c r="G3" s="304"/>
      <c r="H3" s="304"/>
      <c r="I3" s="304"/>
      <c r="J3" s="304"/>
      <c r="K3" s="304"/>
      <c r="L3" s="304"/>
      <c r="M3" s="304"/>
      <c r="N3" s="304"/>
      <c r="O3" s="304"/>
      <c r="P3" s="304"/>
      <c r="Q3" s="304"/>
      <c r="R3" s="304"/>
      <c r="S3" s="304"/>
      <c r="T3" s="304"/>
      <c r="U3" s="304"/>
      <c r="V3" s="304"/>
      <c r="W3" s="304"/>
      <c r="X3" s="304"/>
      <c r="Y3" s="304"/>
      <c r="Z3" s="304"/>
      <c r="AA3" s="304"/>
      <c r="AB3" s="305"/>
    </row>
    <row r="4" spans="2:28" s="1" customFormat="1" ht="16.5" customHeight="1">
      <c r="B4" s="307"/>
      <c r="C4" s="299" t="s">
        <v>3</v>
      </c>
      <c r="D4" s="299"/>
      <c r="E4" s="299"/>
      <c r="F4" s="299"/>
      <c r="G4" s="299"/>
      <c r="H4" s="300"/>
      <c r="I4" s="301" t="s">
        <v>4</v>
      </c>
      <c r="J4" s="299"/>
      <c r="K4" s="299"/>
      <c r="L4" s="299"/>
      <c r="M4" s="299"/>
      <c r="N4" s="310"/>
      <c r="O4" s="298" t="s">
        <v>5</v>
      </c>
      <c r="P4" s="299"/>
      <c r="Q4" s="299"/>
      <c r="R4" s="299"/>
      <c r="S4" s="299"/>
      <c r="T4" s="300"/>
      <c r="U4" s="300"/>
      <c r="V4" s="301" t="s">
        <v>6</v>
      </c>
      <c r="W4" s="299"/>
      <c r="X4" s="299"/>
      <c r="Y4" s="299"/>
      <c r="Z4" s="299"/>
      <c r="AA4" s="300"/>
      <c r="AB4" s="302"/>
    </row>
    <row r="5" spans="2:28" s="2" customFormat="1" ht="16.5" customHeight="1" thickBot="1">
      <c r="B5" s="308"/>
      <c r="C5" s="8"/>
      <c r="D5" s="9" t="s">
        <v>1</v>
      </c>
      <c r="E5" s="10"/>
      <c r="F5" s="12"/>
      <c r="G5" s="13" t="s">
        <v>2</v>
      </c>
      <c r="H5" s="14"/>
      <c r="I5" s="15"/>
      <c r="J5" s="13" t="s">
        <v>1</v>
      </c>
      <c r="K5" s="16"/>
      <c r="L5" s="9"/>
      <c r="M5" s="9" t="s">
        <v>2</v>
      </c>
      <c r="N5" s="11"/>
      <c r="O5" s="10"/>
      <c r="P5" s="9" t="s">
        <v>1</v>
      </c>
      <c r="Q5" s="10"/>
      <c r="R5" s="12"/>
      <c r="S5" s="13" t="s">
        <v>2</v>
      </c>
      <c r="T5" s="13"/>
      <c r="U5" s="14"/>
      <c r="V5" s="15"/>
      <c r="W5" s="13" t="s">
        <v>1</v>
      </c>
      <c r="X5" s="16"/>
      <c r="Y5" s="9"/>
      <c r="Z5" s="309" t="s">
        <v>2</v>
      </c>
      <c r="AA5" s="309"/>
      <c r="AB5" s="17"/>
    </row>
    <row r="6" spans="2:28" s="4" customFormat="1" ht="17.25" customHeight="1" thickTop="1">
      <c r="B6" s="374" t="s">
        <v>73</v>
      </c>
      <c r="C6" s="35"/>
      <c r="D6" s="79"/>
      <c r="E6" s="36"/>
      <c r="F6" s="131"/>
      <c r="G6" s="154"/>
      <c r="H6" s="132"/>
      <c r="I6" s="35"/>
      <c r="J6" s="79"/>
      <c r="K6" s="39"/>
      <c r="L6" s="35"/>
      <c r="M6" s="79"/>
      <c r="N6" s="40"/>
      <c r="O6" s="36"/>
      <c r="P6" s="79"/>
      <c r="Q6" s="36"/>
      <c r="R6" s="37"/>
      <c r="S6" s="79"/>
      <c r="T6" s="79"/>
      <c r="U6" s="36"/>
      <c r="V6" s="38"/>
      <c r="W6" s="79"/>
      <c r="X6" s="39"/>
      <c r="Y6" s="35"/>
      <c r="Z6" s="79"/>
      <c r="AA6" s="79"/>
      <c r="AB6" s="101"/>
    </row>
    <row r="7" spans="2:28" s="3" customFormat="1" ht="16.5" customHeight="1">
      <c r="B7" s="296"/>
      <c r="C7" s="41"/>
      <c r="D7" s="81"/>
      <c r="E7" s="36" t="b">
        <v>1</v>
      </c>
      <c r="F7" s="37"/>
      <c r="G7" s="79"/>
      <c r="H7" s="40" t="b">
        <f>'学習・教育目標(A)'!$H$23</f>
        <v>0</v>
      </c>
      <c r="I7" s="35"/>
      <c r="J7" s="79"/>
      <c r="K7" s="39" t="b">
        <f>'学習・教育目標(A)'!$K$23</f>
        <v>0</v>
      </c>
      <c r="L7" s="35"/>
      <c r="M7" s="79"/>
      <c r="N7" s="40" t="b">
        <f>'学習・教育目標(A)'!$N$23</f>
        <v>0</v>
      </c>
      <c r="O7" s="69">
        <f>COUNTIF(H7:N9,TRUE)*2</f>
        <v>0</v>
      </c>
      <c r="P7" s="79"/>
      <c r="Q7" s="36"/>
      <c r="R7" s="37"/>
      <c r="S7" s="79"/>
      <c r="T7" s="79"/>
      <c r="U7" s="36"/>
      <c r="V7" s="38"/>
      <c r="W7" s="87"/>
      <c r="X7" s="55"/>
      <c r="Y7" s="43"/>
      <c r="Z7" s="264" t="s">
        <v>16</v>
      </c>
      <c r="AA7" s="255"/>
      <c r="AB7" s="102"/>
    </row>
    <row r="8" spans="2:28" s="3" customFormat="1" ht="10.5" customHeight="1">
      <c r="B8" s="296"/>
      <c r="C8" s="41"/>
      <c r="D8" s="81"/>
      <c r="E8" s="36"/>
      <c r="F8" s="37"/>
      <c r="G8" s="79"/>
      <c r="H8" s="40"/>
      <c r="I8" s="35"/>
      <c r="J8" s="79"/>
      <c r="K8" s="39"/>
      <c r="L8" s="35"/>
      <c r="M8" s="79"/>
      <c r="N8" s="40"/>
      <c r="O8" s="36"/>
      <c r="P8" s="79"/>
      <c r="Q8" s="36"/>
      <c r="R8" s="37"/>
      <c r="S8" s="79"/>
      <c r="T8" s="79"/>
      <c r="U8" s="36"/>
      <c r="V8" s="38"/>
      <c r="W8" s="87"/>
      <c r="X8" s="55"/>
      <c r="Y8" s="43"/>
      <c r="Z8" s="95"/>
      <c r="AA8" s="95"/>
      <c r="AB8" s="102"/>
    </row>
    <row r="9" spans="2:28" s="3" customFormat="1" ht="16.5" customHeight="1">
      <c r="B9" s="296"/>
      <c r="C9" s="41"/>
      <c r="D9" s="81"/>
      <c r="E9" s="36"/>
      <c r="F9" s="37"/>
      <c r="G9" s="79"/>
      <c r="H9" s="40"/>
      <c r="I9" s="35"/>
      <c r="J9" s="79"/>
      <c r="K9" s="39" t="b">
        <f>'学習・教育目標(A)'!$K$25</f>
        <v>0</v>
      </c>
      <c r="L9" s="35"/>
      <c r="M9" s="79"/>
      <c r="N9" s="40"/>
      <c r="O9" s="36"/>
      <c r="P9" s="79"/>
      <c r="Q9" s="36"/>
      <c r="R9" s="37"/>
      <c r="S9" s="79"/>
      <c r="T9" s="79"/>
      <c r="U9" s="36"/>
      <c r="V9" s="38"/>
      <c r="W9" s="87"/>
      <c r="X9" s="55"/>
      <c r="Y9" s="43"/>
      <c r="Z9" s="393"/>
      <c r="AA9" s="394"/>
      <c r="AB9" s="102"/>
    </row>
    <row r="10" spans="2:28" s="3" customFormat="1" ht="10.5" customHeight="1">
      <c r="B10" s="296"/>
      <c r="C10" s="41"/>
      <c r="D10" s="81"/>
      <c r="E10" s="36"/>
      <c r="F10" s="37"/>
      <c r="G10" s="79"/>
      <c r="H10" s="40"/>
      <c r="I10" s="35"/>
      <c r="J10" s="79"/>
      <c r="K10" s="39"/>
      <c r="L10" s="35"/>
      <c r="M10" s="79"/>
      <c r="N10" s="40"/>
      <c r="O10" s="36"/>
      <c r="P10" s="79"/>
      <c r="Q10" s="36"/>
      <c r="R10" s="37"/>
      <c r="S10" s="79"/>
      <c r="T10" s="79"/>
      <c r="U10" s="36"/>
      <c r="V10" s="38"/>
      <c r="W10" s="87"/>
      <c r="X10" s="55"/>
      <c r="Y10" s="43"/>
      <c r="Z10" s="95"/>
      <c r="AA10" s="95"/>
      <c r="AB10" s="102"/>
    </row>
    <row r="11" spans="2:28" s="3" customFormat="1" ht="16.5" customHeight="1">
      <c r="B11" s="296"/>
      <c r="C11" s="41"/>
      <c r="D11" s="81"/>
      <c r="E11" s="36"/>
      <c r="F11" s="37"/>
      <c r="G11" s="79"/>
      <c r="H11" s="40" t="b">
        <f>'学習・教育目標(A)'!$H$27</f>
        <v>0</v>
      </c>
      <c r="I11" s="35"/>
      <c r="J11" s="79"/>
      <c r="K11" s="39" t="b">
        <f>'学習・教育目標(A)'!$K$27</f>
        <v>0</v>
      </c>
      <c r="L11" s="35"/>
      <c r="M11" s="79"/>
      <c r="N11" s="40" t="b">
        <f>'学習・教育目標(A)'!$N$27</f>
        <v>0</v>
      </c>
      <c r="O11" s="69">
        <f>COUNTIF(H11:N13,TRUE)*2</f>
        <v>0</v>
      </c>
      <c r="P11" s="79"/>
      <c r="Q11" s="36"/>
      <c r="R11" s="37"/>
      <c r="S11" s="79"/>
      <c r="T11" s="79"/>
      <c r="U11" s="36"/>
      <c r="V11" s="38"/>
      <c r="W11" s="87"/>
      <c r="X11" s="55"/>
      <c r="Y11" s="43"/>
      <c r="Z11" s="86"/>
      <c r="AA11" s="86"/>
      <c r="AB11" s="102"/>
    </row>
    <row r="12" spans="2:28" s="3" customFormat="1" ht="10.5" customHeight="1">
      <c r="B12" s="296"/>
      <c r="C12" s="41"/>
      <c r="D12" s="81"/>
      <c r="E12" s="36"/>
      <c r="F12" s="37"/>
      <c r="G12" s="79"/>
      <c r="H12" s="40"/>
      <c r="I12" s="35"/>
      <c r="J12" s="79"/>
      <c r="K12" s="39"/>
      <c r="L12" s="35"/>
      <c r="M12" s="79"/>
      <c r="N12" s="40"/>
      <c r="O12" s="36"/>
      <c r="P12" s="79"/>
      <c r="Q12" s="36"/>
      <c r="R12" s="37"/>
      <c r="S12" s="79"/>
      <c r="T12" s="79"/>
      <c r="U12" s="36"/>
      <c r="V12" s="38"/>
      <c r="W12" s="79"/>
      <c r="X12" s="39"/>
      <c r="Y12" s="47"/>
      <c r="Z12" s="95"/>
      <c r="AA12" s="95"/>
      <c r="AB12" s="102"/>
    </row>
    <row r="13" spans="2:28" s="3" customFormat="1" ht="16.5" customHeight="1">
      <c r="B13" s="296"/>
      <c r="C13" s="41"/>
      <c r="D13" s="81"/>
      <c r="E13" s="36"/>
      <c r="F13" s="37"/>
      <c r="G13" s="79"/>
      <c r="H13" s="40"/>
      <c r="I13" s="35"/>
      <c r="J13" s="79"/>
      <c r="K13" s="39"/>
      <c r="L13" s="35"/>
      <c r="M13" s="79"/>
      <c r="N13" s="40" t="b">
        <f>'学習・教育目標(A)'!$N$29</f>
        <v>0</v>
      </c>
      <c r="O13" s="36"/>
      <c r="P13" s="79"/>
      <c r="Q13" s="36"/>
      <c r="R13" s="37"/>
      <c r="S13" s="79"/>
      <c r="T13" s="79"/>
      <c r="U13" s="36"/>
      <c r="V13" s="38"/>
      <c r="W13" s="79"/>
      <c r="X13" s="39"/>
      <c r="Y13" s="47"/>
      <c r="Z13" s="393"/>
      <c r="AA13" s="394"/>
      <c r="AB13" s="102"/>
    </row>
    <row r="14" spans="2:28" s="4" customFormat="1" ht="10.5" customHeight="1">
      <c r="B14" s="296"/>
      <c r="C14" s="35"/>
      <c r="D14" s="79"/>
      <c r="E14" s="36"/>
      <c r="F14" s="37"/>
      <c r="G14" s="79"/>
      <c r="H14" s="40"/>
      <c r="I14" s="35"/>
      <c r="J14" s="79"/>
      <c r="K14" s="39"/>
      <c r="L14" s="35"/>
      <c r="M14" s="79"/>
      <c r="N14" s="40"/>
      <c r="O14" s="36"/>
      <c r="P14" s="79"/>
      <c r="Q14" s="36"/>
      <c r="R14" s="37"/>
      <c r="S14" s="79"/>
      <c r="T14" s="79"/>
      <c r="U14" s="36"/>
      <c r="V14" s="38"/>
      <c r="W14" s="79"/>
      <c r="X14" s="39"/>
      <c r="Y14" s="35"/>
      <c r="Z14" s="95"/>
      <c r="AA14" s="95"/>
      <c r="AB14" s="101"/>
    </row>
    <row r="15" spans="2:28" s="4" customFormat="1" ht="16.5" customHeight="1">
      <c r="B15" s="296"/>
      <c r="C15" s="35"/>
      <c r="D15" s="79"/>
      <c r="E15" s="36"/>
      <c r="F15" s="37"/>
      <c r="G15" s="79"/>
      <c r="H15" s="40"/>
      <c r="I15" s="35"/>
      <c r="J15" s="79"/>
      <c r="K15" s="39"/>
      <c r="L15" s="35"/>
      <c r="M15" s="79"/>
      <c r="N15" s="40"/>
      <c r="O15" s="36"/>
      <c r="P15" s="79"/>
      <c r="Q15" s="36"/>
      <c r="R15" s="37"/>
      <c r="S15" s="79"/>
      <c r="T15" s="79"/>
      <c r="U15" s="36"/>
      <c r="V15" s="38"/>
      <c r="W15" s="79"/>
      <c r="X15" s="39" t="b">
        <f>'学習・教育目標(A)'!$W$31</f>
        <v>0</v>
      </c>
      <c r="Y15" s="163">
        <f>COUNTIF(N15:U19,TRUE)*1.5+IF(COUNTIF(X15:X19,TRUE)&gt;=1,1.5)</f>
        <v>0</v>
      </c>
      <c r="Z15" s="393"/>
      <c r="AA15" s="394"/>
      <c r="AB15" s="101"/>
    </row>
    <row r="16" spans="2:28" s="4" customFormat="1" ht="10.5" customHeight="1">
      <c r="B16" s="296"/>
      <c r="C16" s="35"/>
      <c r="D16" s="79"/>
      <c r="E16" s="36"/>
      <c r="F16" s="37"/>
      <c r="G16" s="79"/>
      <c r="H16" s="40"/>
      <c r="I16" s="35"/>
      <c r="J16" s="79"/>
      <c r="K16" s="39"/>
      <c r="L16" s="35"/>
      <c r="M16" s="79"/>
      <c r="N16" s="40"/>
      <c r="O16" s="36"/>
      <c r="P16" s="79"/>
      <c r="Q16" s="36"/>
      <c r="R16" s="37"/>
      <c r="S16" s="79"/>
      <c r="T16" s="79"/>
      <c r="U16" s="36"/>
      <c r="V16" s="38"/>
      <c r="W16" s="79"/>
      <c r="X16" s="39"/>
      <c r="Y16" s="162"/>
      <c r="Z16" s="79"/>
      <c r="AA16" s="79"/>
      <c r="AB16" s="101"/>
    </row>
    <row r="17" spans="2:28" s="4" customFormat="1" ht="16.5" customHeight="1">
      <c r="B17" s="296"/>
      <c r="C17" s="35"/>
      <c r="D17" s="79"/>
      <c r="E17" s="36"/>
      <c r="F17" s="37"/>
      <c r="G17" s="79"/>
      <c r="H17" s="40"/>
      <c r="I17" s="35"/>
      <c r="J17" s="79"/>
      <c r="K17" s="39"/>
      <c r="L17" s="35"/>
      <c r="M17" s="79"/>
      <c r="N17" s="40" t="b">
        <f>'学習・教育目標(A)'!$N$33</f>
        <v>0</v>
      </c>
      <c r="O17" s="36"/>
      <c r="P17" s="351" t="s">
        <v>10</v>
      </c>
      <c r="Q17" s="36" t="b">
        <f>'学習・教育目標(A)'!$Q$33</f>
        <v>0</v>
      </c>
      <c r="R17" s="37"/>
      <c r="S17" s="381" t="s">
        <v>11</v>
      </c>
      <c r="T17" s="382"/>
      <c r="U17" s="36" t="b">
        <f>'学習・教育目標(A)'!$T$33</f>
        <v>0</v>
      </c>
      <c r="V17" s="38"/>
      <c r="W17" s="79"/>
      <c r="X17" s="39" t="b">
        <f>'学習・教育目標(A)'!$W$33</f>
        <v>0</v>
      </c>
      <c r="Y17" s="55"/>
      <c r="Z17" s="87"/>
      <c r="AA17" s="87"/>
      <c r="AB17" s="101"/>
    </row>
    <row r="18" spans="2:28" s="4" customFormat="1" ht="10.5" customHeight="1">
      <c r="B18" s="296"/>
      <c r="C18" s="35"/>
      <c r="D18" s="79"/>
      <c r="E18" s="36"/>
      <c r="F18" s="37"/>
      <c r="G18" s="79"/>
      <c r="H18" s="40"/>
      <c r="I18" s="35"/>
      <c r="J18" s="79"/>
      <c r="K18" s="39"/>
      <c r="L18" s="35"/>
      <c r="M18" s="79"/>
      <c r="N18" s="40"/>
      <c r="O18" s="36"/>
      <c r="P18" s="352"/>
      <c r="Q18" s="36"/>
      <c r="R18" s="37"/>
      <c r="S18" s="383"/>
      <c r="T18" s="384"/>
      <c r="U18" s="36"/>
      <c r="V18" s="38"/>
      <c r="W18" s="79"/>
      <c r="X18" s="39"/>
      <c r="Y18" s="55"/>
      <c r="Z18" s="87"/>
      <c r="AA18" s="87"/>
      <c r="AB18" s="101"/>
    </row>
    <row r="19" spans="2:28" s="4" customFormat="1" ht="16.5" customHeight="1">
      <c r="B19" s="296"/>
      <c r="C19" s="35"/>
      <c r="D19" s="79"/>
      <c r="E19" s="36"/>
      <c r="F19" s="37"/>
      <c r="G19" s="79"/>
      <c r="H19" s="40"/>
      <c r="I19" s="35"/>
      <c r="J19" s="79"/>
      <c r="K19" s="39"/>
      <c r="L19" s="35"/>
      <c r="M19" s="79"/>
      <c r="N19" s="40"/>
      <c r="O19" s="36"/>
      <c r="P19" s="158"/>
      <c r="Q19" s="36"/>
      <c r="R19" s="37"/>
      <c r="S19" s="155"/>
      <c r="T19" s="155"/>
      <c r="U19" s="36"/>
      <c r="V19" s="38"/>
      <c r="W19" s="79"/>
      <c r="X19" s="39" t="b">
        <f>'学習・教育目標(A)'!$W$35</f>
        <v>0</v>
      </c>
      <c r="Y19" s="55"/>
      <c r="Z19" s="87"/>
      <c r="AA19" s="87"/>
      <c r="AB19" s="101"/>
    </row>
    <row r="20" spans="2:28" s="4" customFormat="1" ht="10.5" customHeight="1">
      <c r="B20" s="296"/>
      <c r="C20" s="35"/>
      <c r="D20" s="79"/>
      <c r="E20" s="36"/>
      <c r="F20" s="37"/>
      <c r="G20" s="79"/>
      <c r="H20" s="40"/>
      <c r="I20" s="35"/>
      <c r="J20" s="79"/>
      <c r="K20" s="39"/>
      <c r="L20" s="35"/>
      <c r="M20" s="79"/>
      <c r="N20" s="40"/>
      <c r="O20" s="36"/>
      <c r="P20" s="79"/>
      <c r="Q20" s="36"/>
      <c r="R20" s="37"/>
      <c r="S20" s="79"/>
      <c r="T20" s="79"/>
      <c r="U20" s="36"/>
      <c r="V20" s="38"/>
      <c r="W20" s="79"/>
      <c r="X20" s="39"/>
      <c r="Y20" s="55"/>
      <c r="Z20" s="87"/>
      <c r="AA20" s="87"/>
      <c r="AB20" s="101"/>
    </row>
    <row r="21" spans="2:28" s="4" customFormat="1" ht="16.5" customHeight="1">
      <c r="B21" s="296"/>
      <c r="C21" s="35"/>
      <c r="D21" s="79"/>
      <c r="E21" s="36"/>
      <c r="F21" s="37"/>
      <c r="G21" s="79"/>
      <c r="H21" s="40" t="b">
        <f>'学習・教育目標(A)'!$H$43</f>
        <v>0</v>
      </c>
      <c r="I21" s="69">
        <f>COUNTIF(E21:H21,TRUE)*2</f>
        <v>0</v>
      </c>
      <c r="J21" s="79"/>
      <c r="K21" s="39"/>
      <c r="L21" s="35"/>
      <c r="M21" s="79"/>
      <c r="N21" s="40"/>
      <c r="O21" s="36"/>
      <c r="P21" s="79"/>
      <c r="Q21" s="36"/>
      <c r="R21" s="37"/>
      <c r="S21" s="87"/>
      <c r="T21" s="87"/>
      <c r="U21" s="56"/>
      <c r="V21" s="55"/>
      <c r="W21" s="391" t="s">
        <v>70</v>
      </c>
      <c r="X21" s="392"/>
      <c r="Y21" s="392"/>
      <c r="Z21" s="392"/>
      <c r="AA21" s="340"/>
      <c r="AB21" s="101" t="b">
        <f>'学習・教育目標(D・E)'!$AA$13</f>
        <v>0</v>
      </c>
    </row>
    <row r="22" spans="2:28" s="4" customFormat="1" ht="10.5" customHeight="1">
      <c r="B22" s="296"/>
      <c r="C22" s="35"/>
      <c r="D22" s="79"/>
      <c r="E22" s="36"/>
      <c r="F22" s="37"/>
      <c r="G22" s="79"/>
      <c r="H22" s="40"/>
      <c r="I22" s="35"/>
      <c r="J22" s="79"/>
      <c r="K22" s="39"/>
      <c r="L22" s="35"/>
      <c r="M22" s="79"/>
      <c r="N22" s="40"/>
      <c r="O22" s="36"/>
      <c r="P22" s="79"/>
      <c r="Q22" s="36"/>
      <c r="R22" s="37"/>
      <c r="S22" s="79"/>
      <c r="T22" s="79"/>
      <c r="U22" s="40"/>
      <c r="V22" s="35"/>
      <c r="W22" s="79"/>
      <c r="X22" s="39"/>
      <c r="Y22" s="135"/>
      <c r="Z22" s="95"/>
      <c r="AA22" s="95"/>
      <c r="AB22" s="128">
        <f>COUNTIF(AB21,TRUE)*6</f>
        <v>0</v>
      </c>
    </row>
    <row r="23" spans="2:28" s="4" customFormat="1" ht="16.5" customHeight="1">
      <c r="B23" s="296"/>
      <c r="C23" s="35"/>
      <c r="D23" s="79"/>
      <c r="E23" s="55"/>
      <c r="F23" s="37"/>
      <c r="G23" s="79"/>
      <c r="H23" s="56"/>
      <c r="I23" s="55"/>
      <c r="J23" s="87"/>
      <c r="K23" s="55"/>
      <c r="L23" s="37"/>
      <c r="M23" s="79"/>
      <c r="N23" s="56"/>
      <c r="O23" s="54"/>
      <c r="P23" s="87"/>
      <c r="Q23" s="55"/>
      <c r="R23" s="37"/>
      <c r="S23" s="79"/>
      <c r="T23" s="79"/>
      <c r="U23" s="56"/>
      <c r="V23" s="55"/>
      <c r="W23" s="391" t="s">
        <v>69</v>
      </c>
      <c r="X23" s="392"/>
      <c r="Y23" s="392"/>
      <c r="Z23" s="392"/>
      <c r="AA23" s="340"/>
      <c r="AB23" s="101" t="b">
        <f>'学習・教育目標(D・E)'!$AA$15</f>
        <v>0</v>
      </c>
    </row>
    <row r="24" spans="2:28" s="4" customFormat="1" ht="10.5" customHeight="1">
      <c r="B24" s="296"/>
      <c r="C24" s="35"/>
      <c r="D24" s="79"/>
      <c r="E24" s="55"/>
      <c r="F24" s="37"/>
      <c r="G24" s="79"/>
      <c r="H24" s="56"/>
      <c r="I24" s="55"/>
      <c r="J24" s="87"/>
      <c r="K24" s="55"/>
      <c r="L24" s="37"/>
      <c r="M24" s="79"/>
      <c r="N24" s="56"/>
      <c r="O24" s="54"/>
      <c r="P24" s="87"/>
      <c r="Q24" s="55"/>
      <c r="R24" s="37"/>
      <c r="S24" s="79"/>
      <c r="T24" s="79"/>
      <c r="U24" s="56"/>
      <c r="V24" s="55"/>
      <c r="W24" s="87"/>
      <c r="X24" s="55"/>
      <c r="Y24" s="144"/>
      <c r="Z24" s="87"/>
      <c r="AA24" s="87"/>
      <c r="AB24" s="128">
        <f>COUNTIF(AB23,TRUE)*2</f>
        <v>0</v>
      </c>
    </row>
    <row r="25" spans="2:28" s="4" customFormat="1" ht="16.5" customHeight="1">
      <c r="B25" s="296"/>
      <c r="C25" s="35"/>
      <c r="D25" s="79"/>
      <c r="E25" s="55"/>
      <c r="F25" s="37"/>
      <c r="G25" s="79"/>
      <c r="H25" s="56"/>
      <c r="I25" s="55"/>
      <c r="J25" s="87"/>
      <c r="K25" s="55"/>
      <c r="L25" s="37"/>
      <c r="M25" s="79"/>
      <c r="N25" s="56"/>
      <c r="O25" s="54"/>
      <c r="P25" s="87"/>
      <c r="Q25" s="55"/>
      <c r="R25" s="37"/>
      <c r="S25" s="87"/>
      <c r="T25" s="87"/>
      <c r="U25" s="56"/>
      <c r="V25" s="55"/>
      <c r="W25" s="87"/>
      <c r="X25" s="55"/>
      <c r="Y25" s="37"/>
      <c r="Z25" s="87"/>
      <c r="AA25" s="87"/>
      <c r="AB25" s="101"/>
    </row>
    <row r="26" spans="2:28" s="4" customFormat="1" ht="10.5" customHeight="1">
      <c r="B26" s="296"/>
      <c r="C26" s="35"/>
      <c r="D26" s="79"/>
      <c r="E26" s="55"/>
      <c r="F26" s="37"/>
      <c r="G26" s="79"/>
      <c r="H26" s="56"/>
      <c r="I26" s="55"/>
      <c r="J26" s="87"/>
      <c r="K26" s="55"/>
      <c r="L26" s="37"/>
      <c r="M26" s="79"/>
      <c r="N26" s="56"/>
      <c r="O26" s="54"/>
      <c r="P26" s="87"/>
      <c r="Q26" s="55"/>
      <c r="R26" s="37"/>
      <c r="S26" s="87"/>
      <c r="T26" s="87"/>
      <c r="U26" s="56"/>
      <c r="V26" s="55"/>
      <c r="W26" s="87"/>
      <c r="X26" s="55"/>
      <c r="Y26" s="37"/>
      <c r="Z26" s="87"/>
      <c r="AA26" s="87"/>
      <c r="AB26" s="101"/>
    </row>
    <row r="27" spans="2:28" s="4" customFormat="1" ht="16.5" customHeight="1">
      <c r="B27" s="296"/>
      <c r="C27" s="35"/>
      <c r="D27" s="79"/>
      <c r="E27" s="55"/>
      <c r="F27" s="37"/>
      <c r="G27" s="79"/>
      <c r="H27" s="56"/>
      <c r="I27" s="55"/>
      <c r="J27" s="87"/>
      <c r="K27" s="55"/>
      <c r="L27" s="37"/>
      <c r="M27" s="79"/>
      <c r="N27" s="56"/>
      <c r="O27" s="54"/>
      <c r="P27" s="87"/>
      <c r="Q27" s="55"/>
      <c r="R27" s="37"/>
      <c r="S27" s="87"/>
      <c r="T27" s="87"/>
      <c r="U27" s="56"/>
      <c r="V27" s="55"/>
      <c r="W27" s="87"/>
      <c r="X27" s="55"/>
      <c r="Y27" s="37"/>
      <c r="Z27" s="87"/>
      <c r="AA27" s="87"/>
      <c r="AB27" s="101"/>
    </row>
    <row r="28" spans="2:28" s="4" customFormat="1" ht="10.5" customHeight="1">
      <c r="B28" s="296"/>
      <c r="C28" s="35"/>
      <c r="D28" s="79"/>
      <c r="E28" s="55"/>
      <c r="F28" s="37"/>
      <c r="G28" s="79"/>
      <c r="H28" s="56"/>
      <c r="I28" s="55"/>
      <c r="J28" s="87"/>
      <c r="K28" s="55"/>
      <c r="L28" s="37"/>
      <c r="M28" s="79"/>
      <c r="N28" s="56"/>
      <c r="O28" s="54"/>
      <c r="P28" s="87"/>
      <c r="Q28" s="55"/>
      <c r="R28" s="37"/>
      <c r="S28" s="87"/>
      <c r="T28" s="87"/>
      <c r="U28" s="56"/>
      <c r="V28" s="55"/>
      <c r="W28" s="87"/>
      <c r="X28" s="55"/>
      <c r="Y28" s="37"/>
      <c r="Z28" s="87"/>
      <c r="AA28" s="87"/>
      <c r="AB28" s="101"/>
    </row>
    <row r="29" spans="2:28" s="4" customFormat="1" ht="16.5" customHeight="1" thickBot="1">
      <c r="B29" s="296"/>
      <c r="C29" s="35"/>
      <c r="D29" s="79"/>
      <c r="E29" s="55"/>
      <c r="F29" s="37"/>
      <c r="G29" s="79"/>
      <c r="H29" s="56"/>
      <c r="I29" s="55"/>
      <c r="J29" s="87"/>
      <c r="K29" s="55"/>
      <c r="L29" s="37"/>
      <c r="M29" s="79"/>
      <c r="N29" s="56"/>
      <c r="O29" s="54"/>
      <c r="P29" s="87"/>
      <c r="Q29" s="55"/>
      <c r="R29" s="37"/>
      <c r="S29" s="87"/>
      <c r="T29" s="87"/>
      <c r="U29" s="56"/>
      <c r="V29" s="55"/>
      <c r="W29" s="87"/>
      <c r="X29" s="55"/>
      <c r="Y29" s="65"/>
      <c r="Z29" s="87"/>
      <c r="AA29" s="87"/>
      <c r="AB29" s="101"/>
    </row>
    <row r="30" spans="2:28" s="4" customFormat="1" ht="10.5" customHeight="1" thickBot="1">
      <c r="B30" s="296"/>
      <c r="C30" s="35"/>
      <c r="D30" s="79"/>
      <c r="E30" s="55"/>
      <c r="F30" s="37"/>
      <c r="G30" s="79"/>
      <c r="H30" s="56"/>
      <c r="I30" s="55"/>
      <c r="J30" s="87"/>
      <c r="K30" s="55"/>
      <c r="L30" s="37"/>
      <c r="M30" s="79"/>
      <c r="N30" s="56"/>
      <c r="O30" s="54"/>
      <c r="P30" s="87"/>
      <c r="Q30" s="55"/>
      <c r="R30" s="65"/>
      <c r="S30" s="87"/>
      <c r="T30" s="87"/>
      <c r="U30" s="56"/>
      <c r="V30" s="55"/>
      <c r="W30" s="235" t="s">
        <v>87</v>
      </c>
      <c r="X30" s="236"/>
      <c r="Y30" s="236"/>
      <c r="Z30" s="236"/>
      <c r="AA30" s="237"/>
      <c r="AB30" s="101"/>
    </row>
    <row r="31" spans="2:28" s="4" customFormat="1" ht="16.5" customHeight="1">
      <c r="B31" s="296"/>
      <c r="C31" s="35"/>
      <c r="D31" s="79"/>
      <c r="E31" s="55"/>
      <c r="F31" s="37"/>
      <c r="G31" s="79"/>
      <c r="H31" s="56"/>
      <c r="I31" s="55"/>
      <c r="J31" s="87"/>
      <c r="K31" s="55"/>
      <c r="L31" s="37"/>
      <c r="M31" s="79"/>
      <c r="N31" s="56"/>
      <c r="O31" s="54"/>
      <c r="P31" s="235" t="s">
        <v>88</v>
      </c>
      <c r="Q31" s="236"/>
      <c r="R31" s="236"/>
      <c r="S31" s="236"/>
      <c r="T31" s="237"/>
      <c r="U31" s="56"/>
      <c r="V31" s="55"/>
      <c r="W31" s="238"/>
      <c r="X31" s="239"/>
      <c r="Y31" s="239"/>
      <c r="Z31" s="239"/>
      <c r="AA31" s="240"/>
      <c r="AB31" s="101"/>
    </row>
    <row r="32" spans="2:28" s="4" customFormat="1" ht="10.5" customHeight="1">
      <c r="B32" s="296"/>
      <c r="C32" s="35"/>
      <c r="D32" s="79"/>
      <c r="E32" s="55"/>
      <c r="F32" s="37"/>
      <c r="G32" s="79"/>
      <c r="H32" s="56"/>
      <c r="I32" s="55"/>
      <c r="J32" s="87"/>
      <c r="K32" s="55"/>
      <c r="L32" s="37"/>
      <c r="M32" s="79"/>
      <c r="N32" s="56"/>
      <c r="O32" s="54"/>
      <c r="P32" s="238"/>
      <c r="Q32" s="239"/>
      <c r="R32" s="239"/>
      <c r="S32" s="239"/>
      <c r="T32" s="240"/>
      <c r="U32" s="56"/>
      <c r="V32" s="55"/>
      <c r="W32" s="377" t="s">
        <v>86</v>
      </c>
      <c r="X32" s="375"/>
      <c r="Y32" s="375"/>
      <c r="Z32" s="375"/>
      <c r="AA32" s="376"/>
      <c r="AB32" s="101"/>
    </row>
    <row r="33" spans="2:28" s="4" customFormat="1" ht="16.5" customHeight="1" thickBot="1">
      <c r="B33" s="296"/>
      <c r="C33" s="35"/>
      <c r="D33" s="79"/>
      <c r="E33" s="55"/>
      <c r="F33" s="37"/>
      <c r="G33" s="79"/>
      <c r="H33" s="56"/>
      <c r="I33" s="55"/>
      <c r="J33" s="87"/>
      <c r="K33" s="55"/>
      <c r="L33" s="37"/>
      <c r="M33" s="79"/>
      <c r="N33" s="56"/>
      <c r="O33" s="54"/>
      <c r="P33" s="377" t="s">
        <v>89</v>
      </c>
      <c r="Q33" s="385"/>
      <c r="R33" s="385"/>
      <c r="S33" s="385"/>
      <c r="T33" s="386"/>
      <c r="U33" s="56"/>
      <c r="V33" s="55"/>
      <c r="W33" s="378"/>
      <c r="X33" s="379"/>
      <c r="Y33" s="379"/>
      <c r="Z33" s="379"/>
      <c r="AA33" s="380"/>
      <c r="AB33" s="101"/>
    </row>
    <row r="34" spans="2:28" s="4" customFormat="1" ht="10.5" customHeight="1" thickTop="1">
      <c r="B34" s="296"/>
      <c r="C34" s="35"/>
      <c r="D34" s="79"/>
      <c r="E34" s="55"/>
      <c r="F34" s="37"/>
      <c r="G34" s="79"/>
      <c r="H34" s="56"/>
      <c r="I34" s="55"/>
      <c r="J34" s="87"/>
      <c r="K34" s="55"/>
      <c r="L34" s="37"/>
      <c r="M34" s="79"/>
      <c r="N34" s="56"/>
      <c r="O34" s="54"/>
      <c r="P34" s="387"/>
      <c r="Q34" s="385"/>
      <c r="R34" s="385"/>
      <c r="S34" s="385"/>
      <c r="T34" s="386"/>
      <c r="U34" s="56"/>
      <c r="V34" s="55"/>
      <c r="W34" s="243" t="s">
        <v>74</v>
      </c>
      <c r="X34" s="244"/>
      <c r="Y34" s="244"/>
      <c r="Z34" s="244"/>
      <c r="AA34" s="245"/>
      <c r="AB34" s="101"/>
    </row>
    <row r="35" spans="2:28" s="4" customFormat="1" ht="16.5" customHeight="1" thickBot="1">
      <c r="B35" s="296"/>
      <c r="C35" s="35"/>
      <c r="D35" s="79"/>
      <c r="E35" s="55"/>
      <c r="F35" s="37"/>
      <c r="G35" s="79"/>
      <c r="H35" s="56"/>
      <c r="I35" s="55"/>
      <c r="J35" s="87"/>
      <c r="K35" s="55"/>
      <c r="L35" s="37"/>
      <c r="M35" s="79"/>
      <c r="N35" s="56"/>
      <c r="O35" s="54"/>
      <c r="P35" s="388"/>
      <c r="Q35" s="389"/>
      <c r="R35" s="389"/>
      <c r="S35" s="389"/>
      <c r="T35" s="390"/>
      <c r="U35" s="56"/>
      <c r="V35" s="55"/>
      <c r="W35" s="246"/>
      <c r="X35" s="244"/>
      <c r="Y35" s="244"/>
      <c r="Z35" s="244"/>
      <c r="AA35" s="245"/>
      <c r="AB35" s="101"/>
    </row>
    <row r="36" spans="2:28" s="4" customFormat="1" ht="10.5" customHeight="1" thickTop="1">
      <c r="B36" s="296"/>
      <c r="C36" s="35"/>
      <c r="D36" s="79"/>
      <c r="E36" s="55"/>
      <c r="F36" s="37"/>
      <c r="G36" s="79"/>
      <c r="H36" s="56"/>
      <c r="I36" s="55"/>
      <c r="J36" s="87"/>
      <c r="K36" s="55"/>
      <c r="L36" s="37"/>
      <c r="M36" s="79"/>
      <c r="N36" s="56"/>
      <c r="O36" s="54"/>
      <c r="P36" s="243" t="s">
        <v>75</v>
      </c>
      <c r="Q36" s="244"/>
      <c r="R36" s="244"/>
      <c r="S36" s="244"/>
      <c r="T36" s="245"/>
      <c r="U36" s="56"/>
      <c r="V36" s="55"/>
      <c r="W36" s="246"/>
      <c r="X36" s="244"/>
      <c r="Y36" s="244"/>
      <c r="Z36" s="244"/>
      <c r="AA36" s="245"/>
      <c r="AB36" s="101"/>
    </row>
    <row r="37" spans="2:28" s="4" customFormat="1" ht="16.5" customHeight="1">
      <c r="B37" s="296"/>
      <c r="C37" s="35"/>
      <c r="D37" s="79"/>
      <c r="E37" s="36"/>
      <c r="F37" s="37"/>
      <c r="G37" s="79"/>
      <c r="H37" s="40"/>
      <c r="I37" s="35"/>
      <c r="J37" s="79"/>
      <c r="K37" s="36"/>
      <c r="L37" s="37"/>
      <c r="M37" s="79"/>
      <c r="N37" s="40"/>
      <c r="O37" s="36"/>
      <c r="P37" s="246"/>
      <c r="Q37" s="244"/>
      <c r="R37" s="244"/>
      <c r="S37" s="244"/>
      <c r="T37" s="245"/>
      <c r="U37" s="40"/>
      <c r="V37" s="35"/>
      <c r="W37" s="344">
        <f>IF(AND(O7=8,O11=8,I21=2,AB22=6,AB24=2),"目標を達成しています","")</f>
      </c>
      <c r="X37" s="345"/>
      <c r="Y37" s="345"/>
      <c r="Z37" s="345"/>
      <c r="AA37" s="399">
        <f>AA45</f>
        <v>0</v>
      </c>
      <c r="AB37" s="101"/>
    </row>
    <row r="38" spans="2:28" s="4" customFormat="1" ht="10.5" customHeight="1">
      <c r="B38" s="296"/>
      <c r="C38" s="35"/>
      <c r="D38" s="79"/>
      <c r="E38" s="36"/>
      <c r="F38" s="37"/>
      <c r="G38" s="79"/>
      <c r="H38" s="40"/>
      <c r="I38" s="35"/>
      <c r="J38" s="79"/>
      <c r="K38" s="36"/>
      <c r="L38" s="37"/>
      <c r="M38" s="79"/>
      <c r="N38" s="40"/>
      <c r="O38" s="36"/>
      <c r="P38" s="246"/>
      <c r="Q38" s="244"/>
      <c r="R38" s="244"/>
      <c r="S38" s="244"/>
      <c r="T38" s="245"/>
      <c r="U38" s="36"/>
      <c r="V38" s="38"/>
      <c r="W38" s="346"/>
      <c r="X38" s="347"/>
      <c r="Y38" s="347"/>
      <c r="Z38" s="347"/>
      <c r="AA38" s="400"/>
      <c r="AB38" s="101"/>
    </row>
    <row r="39" spans="2:28" s="4" customFormat="1" ht="16.5" customHeight="1">
      <c r="B39" s="296"/>
      <c r="C39" s="35"/>
      <c r="D39" s="79"/>
      <c r="E39" s="36"/>
      <c r="F39" s="37"/>
      <c r="G39" s="79"/>
      <c r="H39" s="40"/>
      <c r="I39" s="35"/>
      <c r="J39" s="79"/>
      <c r="K39" s="36"/>
      <c r="L39" s="37"/>
      <c r="M39" s="79"/>
      <c r="N39" s="40"/>
      <c r="O39" s="36"/>
      <c r="P39" s="344">
        <f>IF(AND(Y15=6,AB22=6,AB24=2),"目標を達成しています","")</f>
      </c>
      <c r="Q39" s="345"/>
      <c r="R39" s="345"/>
      <c r="S39" s="345"/>
      <c r="T39" s="399">
        <f>T45</f>
        <v>0</v>
      </c>
      <c r="U39" s="36"/>
      <c r="V39" s="38"/>
      <c r="W39" s="283" t="str">
        <f>IF(SUM(O7,O11)&lt;16,"電磁気系・回路系科目が不足しています","")</f>
        <v>電磁気系・回路系科目が不足しています</v>
      </c>
      <c r="X39" s="284"/>
      <c r="Y39" s="284"/>
      <c r="Z39" s="284"/>
      <c r="AA39" s="400"/>
      <c r="AB39" s="101"/>
    </row>
    <row r="40" spans="2:28" s="4" customFormat="1" ht="10.5" customHeight="1">
      <c r="B40" s="296"/>
      <c r="C40" s="35"/>
      <c r="D40" s="79"/>
      <c r="E40" s="36"/>
      <c r="F40" s="37"/>
      <c r="G40" s="79"/>
      <c r="H40" s="40"/>
      <c r="I40" s="35"/>
      <c r="J40" s="79"/>
      <c r="K40" s="36"/>
      <c r="L40" s="37"/>
      <c r="M40" s="79"/>
      <c r="N40" s="40"/>
      <c r="O40" s="36"/>
      <c r="P40" s="346"/>
      <c r="Q40" s="347"/>
      <c r="R40" s="347"/>
      <c r="S40" s="347"/>
      <c r="T40" s="400"/>
      <c r="U40" s="36"/>
      <c r="V40" s="38"/>
      <c r="W40" s="286"/>
      <c r="X40" s="287"/>
      <c r="Y40" s="287"/>
      <c r="Z40" s="287"/>
      <c r="AA40" s="400"/>
      <c r="AB40" s="101"/>
    </row>
    <row r="41" spans="2:28" s="4" customFormat="1" ht="16.5" customHeight="1">
      <c r="B41" s="296"/>
      <c r="C41" s="35"/>
      <c r="D41" s="79"/>
      <c r="E41" s="36"/>
      <c r="F41" s="37"/>
      <c r="G41" s="79"/>
      <c r="H41" s="40"/>
      <c r="I41" s="35"/>
      <c r="J41" s="79"/>
      <c r="K41" s="36"/>
      <c r="L41" s="37"/>
      <c r="M41" s="79"/>
      <c r="N41" s="40"/>
      <c r="O41" s="36"/>
      <c r="P41" s="283" t="str">
        <f>IF(Y15&lt;6,"実験系科目が不足しています","")</f>
        <v>実験系科目が不足しています</v>
      </c>
      <c r="Q41" s="284"/>
      <c r="R41" s="284"/>
      <c r="S41" s="284"/>
      <c r="T41" s="400"/>
      <c r="U41" s="36"/>
      <c r="V41" s="38"/>
      <c r="W41" s="283" t="str">
        <f>IF(SUM(I21,Y15)&lt;8,"ﾌﾟﾛｸﾞﾗﾐﾝｸﾞ系・実験系科目が不足しています","")</f>
        <v>ﾌﾟﾛｸﾞﾗﾐﾝｸﾞ系・実験系科目が不足しています</v>
      </c>
      <c r="X41" s="284"/>
      <c r="Y41" s="284"/>
      <c r="Z41" s="284"/>
      <c r="AA41" s="400"/>
      <c r="AB41" s="101"/>
    </row>
    <row r="42" spans="2:28" s="4" customFormat="1" ht="10.5" customHeight="1">
      <c r="B42" s="296"/>
      <c r="C42" s="35"/>
      <c r="D42" s="87"/>
      <c r="E42" s="55"/>
      <c r="F42" s="37"/>
      <c r="G42" s="79"/>
      <c r="H42" s="56"/>
      <c r="I42" s="55"/>
      <c r="J42" s="87"/>
      <c r="K42" s="55"/>
      <c r="L42" s="37"/>
      <c r="M42" s="79"/>
      <c r="N42" s="40"/>
      <c r="O42" s="36"/>
      <c r="P42" s="286"/>
      <c r="Q42" s="287"/>
      <c r="R42" s="287"/>
      <c r="S42" s="287"/>
      <c r="T42" s="400"/>
      <c r="U42" s="36"/>
      <c r="V42" s="38"/>
      <c r="W42" s="286"/>
      <c r="X42" s="287"/>
      <c r="Y42" s="287"/>
      <c r="Z42" s="287"/>
      <c r="AA42" s="400"/>
      <c r="AB42" s="101"/>
    </row>
    <row r="43" spans="2:28" s="4" customFormat="1" ht="16.5" customHeight="1">
      <c r="B43" s="296"/>
      <c r="C43" s="35"/>
      <c r="D43" s="87"/>
      <c r="E43" s="55"/>
      <c r="F43" s="37"/>
      <c r="G43" s="79"/>
      <c r="H43" s="56"/>
      <c r="I43" s="55"/>
      <c r="J43" s="87"/>
      <c r="K43" s="55"/>
      <c r="L43" s="37"/>
      <c r="M43" s="79"/>
      <c r="N43" s="40"/>
      <c r="O43" s="36"/>
      <c r="P43" s="283" t="str">
        <f>IF(SUM(AB22,AB24)&lt;8,"卒研・セミナーが不足しています","")</f>
        <v>卒研・セミナーが不足しています</v>
      </c>
      <c r="Q43" s="284"/>
      <c r="R43" s="284"/>
      <c r="S43" s="395"/>
      <c r="T43" s="400"/>
      <c r="U43" s="36"/>
      <c r="V43" s="38"/>
      <c r="W43" s="402" t="str">
        <f>IF(SUM(AB22,AB24)&lt;8,"卒研・セミナーが不足しています","")</f>
        <v>卒研・セミナーが不足しています</v>
      </c>
      <c r="X43" s="403"/>
      <c r="Y43" s="403"/>
      <c r="Z43" s="403"/>
      <c r="AA43" s="400"/>
      <c r="AB43" s="101"/>
    </row>
    <row r="44" spans="2:28" s="4" customFormat="1" ht="16.5" customHeight="1" thickBot="1">
      <c r="B44" s="296"/>
      <c r="C44" s="35"/>
      <c r="D44" s="87"/>
      <c r="E44" s="55"/>
      <c r="F44" s="37"/>
      <c r="G44" s="79"/>
      <c r="H44" s="56"/>
      <c r="I44" s="55"/>
      <c r="J44" s="87"/>
      <c r="K44" s="55"/>
      <c r="L44" s="37"/>
      <c r="M44" s="79"/>
      <c r="N44" s="40"/>
      <c r="O44" s="36"/>
      <c r="P44" s="396"/>
      <c r="Q44" s="397"/>
      <c r="R44" s="397"/>
      <c r="S44" s="398"/>
      <c r="T44" s="401"/>
      <c r="U44" s="36"/>
      <c r="V44" s="38"/>
      <c r="W44" s="404"/>
      <c r="X44" s="405"/>
      <c r="Y44" s="405"/>
      <c r="Z44" s="405"/>
      <c r="AA44" s="401"/>
      <c r="AB44" s="101"/>
    </row>
    <row r="45" spans="2:28" s="4" customFormat="1" ht="10.5" customHeight="1" thickBot="1">
      <c r="B45" s="297"/>
      <c r="C45" s="63"/>
      <c r="D45" s="83"/>
      <c r="E45" s="64"/>
      <c r="F45" s="65"/>
      <c r="G45" s="83"/>
      <c r="H45" s="68"/>
      <c r="I45" s="63"/>
      <c r="J45" s="83"/>
      <c r="K45" s="67"/>
      <c r="L45" s="63"/>
      <c r="M45" s="83"/>
      <c r="N45" s="68"/>
      <c r="O45" s="64"/>
      <c r="P45" s="83"/>
      <c r="Q45" s="73"/>
      <c r="R45" s="74"/>
      <c r="S45" s="83"/>
      <c r="T45" s="151">
        <f>SUM(Y15,AB22,AB24)/14</f>
        <v>0</v>
      </c>
      <c r="U45" s="73"/>
      <c r="V45" s="77"/>
      <c r="W45" s="83"/>
      <c r="X45" s="82"/>
      <c r="Y45" s="83"/>
      <c r="Z45" s="83"/>
      <c r="AA45" s="151">
        <f>SUM(O7,O11,I21,Y15,AB22,AB24)/32</f>
        <v>0</v>
      </c>
      <c r="AB45" s="152"/>
    </row>
    <row r="46" spans="5:28" s="4" customFormat="1" ht="12.75" customHeight="1">
      <c r="E46" s="5"/>
      <c r="H46" s="5"/>
      <c r="K46" s="5"/>
      <c r="N46" s="5"/>
      <c r="O46" s="5"/>
      <c r="Q46" s="5"/>
      <c r="U46" s="5"/>
      <c r="X46" s="5"/>
      <c r="AB46" s="5"/>
    </row>
    <row r="47" spans="5:28" s="4" customFormat="1" ht="16.5" customHeight="1">
      <c r="E47" s="5"/>
      <c r="H47" s="5"/>
      <c r="K47" s="5"/>
      <c r="N47" s="5"/>
      <c r="O47" s="5"/>
      <c r="U47" s="5"/>
      <c r="AB47" s="5"/>
    </row>
    <row r="48" spans="5:28" s="4" customFormat="1" ht="16.5" customHeight="1">
      <c r="E48" s="5"/>
      <c r="H48" s="5"/>
      <c r="K48" s="5"/>
      <c r="N48" s="5"/>
      <c r="O48" s="5"/>
      <c r="U48" s="5"/>
      <c r="AB48" s="5"/>
    </row>
    <row r="49" spans="5:28" s="4" customFormat="1" ht="16.5" customHeight="1">
      <c r="E49" s="5"/>
      <c r="H49" s="5"/>
      <c r="K49" s="5"/>
      <c r="N49" s="5"/>
      <c r="O49" s="5"/>
      <c r="U49" s="5"/>
      <c r="AB49" s="5"/>
    </row>
    <row r="50" spans="5:28" s="4" customFormat="1" ht="16.5" customHeight="1">
      <c r="E50" s="5"/>
      <c r="H50" s="5"/>
      <c r="K50" s="5"/>
      <c r="N50" s="5"/>
      <c r="O50" s="5"/>
      <c r="U50" s="5"/>
      <c r="AB50" s="5"/>
    </row>
    <row r="51" spans="5:28" s="4" customFormat="1" ht="16.5" customHeight="1">
      <c r="E51" s="5"/>
      <c r="H51" s="5"/>
      <c r="K51" s="5"/>
      <c r="N51" s="5"/>
      <c r="O51" s="5"/>
      <c r="U51" s="5"/>
      <c r="AB51" s="5"/>
    </row>
    <row r="52" spans="5:28" s="4" customFormat="1" ht="16.5" customHeight="1">
      <c r="E52" s="5"/>
      <c r="H52" s="5"/>
      <c r="K52" s="5"/>
      <c r="N52" s="5"/>
      <c r="O52" s="5"/>
      <c r="U52" s="5"/>
      <c r="AB52" s="5"/>
    </row>
    <row r="53" spans="5:28" s="4" customFormat="1" ht="16.5" customHeight="1">
      <c r="E53" s="5"/>
      <c r="H53" s="5"/>
      <c r="K53" s="5"/>
      <c r="N53" s="5"/>
      <c r="O53" s="5"/>
      <c r="U53" s="5"/>
      <c r="AB53" s="5"/>
    </row>
    <row r="54" spans="5:28" s="4" customFormat="1" ht="16.5" customHeight="1">
      <c r="E54" s="5"/>
      <c r="H54" s="5"/>
      <c r="K54" s="5"/>
      <c r="N54" s="5"/>
      <c r="O54" s="5"/>
      <c r="U54" s="5"/>
      <c r="AB54" s="5"/>
    </row>
    <row r="55" spans="5:28" s="4" customFormat="1" ht="16.5" customHeight="1">
      <c r="E55" s="5"/>
      <c r="H55" s="5"/>
      <c r="K55" s="5"/>
      <c r="N55" s="5"/>
      <c r="O55" s="5"/>
      <c r="U55" s="5"/>
      <c r="AB55" s="5"/>
    </row>
    <row r="56" spans="5:28" s="4" customFormat="1" ht="16.5" customHeight="1">
      <c r="E56" s="5"/>
      <c r="H56" s="5"/>
      <c r="K56" s="5"/>
      <c r="N56" s="5"/>
      <c r="O56" s="5"/>
      <c r="U56" s="5"/>
      <c r="AB56" s="5"/>
    </row>
    <row r="57" spans="5:28" s="4" customFormat="1" ht="16.5" customHeight="1">
      <c r="E57" s="5"/>
      <c r="H57" s="5"/>
      <c r="K57" s="5"/>
      <c r="N57" s="5"/>
      <c r="O57" s="5"/>
      <c r="U57" s="5"/>
      <c r="AB57" s="5"/>
    </row>
    <row r="58" spans="5:28" s="4" customFormat="1" ht="16.5" customHeight="1">
      <c r="E58" s="5"/>
      <c r="H58" s="5"/>
      <c r="K58" s="5"/>
      <c r="N58" s="5"/>
      <c r="O58" s="5"/>
      <c r="Q58" s="5"/>
      <c r="U58" s="5"/>
      <c r="AB58" s="5"/>
    </row>
    <row r="59" spans="5:28" s="4" customFormat="1" ht="16.5" customHeight="1">
      <c r="E59" s="5"/>
      <c r="H59" s="5"/>
      <c r="K59" s="5"/>
      <c r="N59" s="5"/>
      <c r="O59" s="5"/>
      <c r="Q59" s="5"/>
      <c r="U59" s="5"/>
      <c r="AB59" s="5"/>
    </row>
    <row r="60" spans="5:28" s="4" customFormat="1" ht="16.5" customHeight="1">
      <c r="E60" s="5"/>
      <c r="H60" s="5"/>
      <c r="K60" s="5"/>
      <c r="N60" s="5"/>
      <c r="O60" s="5"/>
      <c r="Q60" s="5"/>
      <c r="U60" s="5"/>
      <c r="X60" s="5"/>
      <c r="AB60" s="5"/>
    </row>
    <row r="61" spans="5:28" s="4" customFormat="1" ht="16.5" customHeight="1">
      <c r="E61" s="5"/>
      <c r="H61" s="5"/>
      <c r="K61" s="5"/>
      <c r="N61" s="5"/>
      <c r="O61" s="5"/>
      <c r="Q61" s="5"/>
      <c r="U61" s="5"/>
      <c r="X61" s="5"/>
      <c r="AB61" s="5"/>
    </row>
    <row r="62" spans="5:28" s="4" customFormat="1" ht="16.5" customHeight="1">
      <c r="E62" s="5"/>
      <c r="H62" s="5"/>
      <c r="K62" s="5"/>
      <c r="N62" s="5"/>
      <c r="O62" s="5"/>
      <c r="Q62" s="5"/>
      <c r="U62" s="5"/>
      <c r="X62" s="5"/>
      <c r="AB62" s="5"/>
    </row>
    <row r="63" spans="5:28" s="4" customFormat="1" ht="16.5" customHeight="1">
      <c r="E63" s="5"/>
      <c r="H63" s="5"/>
      <c r="K63" s="5"/>
      <c r="N63" s="5"/>
      <c r="O63" s="5"/>
      <c r="Q63" s="5"/>
      <c r="U63" s="5"/>
      <c r="X63" s="5"/>
      <c r="AB63" s="5"/>
    </row>
    <row r="64" spans="5:28" s="4" customFormat="1" ht="16.5" customHeight="1">
      <c r="E64" s="5"/>
      <c r="H64" s="5"/>
      <c r="K64" s="5"/>
      <c r="N64" s="5"/>
      <c r="O64" s="5"/>
      <c r="Q64" s="5"/>
      <c r="U64" s="5"/>
      <c r="X64" s="5"/>
      <c r="AB64" s="5"/>
    </row>
    <row r="65" spans="5:28" s="4" customFormat="1" ht="16.5" customHeight="1">
      <c r="E65" s="5"/>
      <c r="H65" s="5"/>
      <c r="K65" s="5"/>
      <c r="N65" s="5"/>
      <c r="O65" s="5"/>
      <c r="Q65" s="5"/>
      <c r="U65" s="5"/>
      <c r="X65" s="5"/>
      <c r="AB65" s="5"/>
    </row>
    <row r="66" spans="5:28" s="4" customFormat="1" ht="16.5" customHeight="1">
      <c r="E66" s="5"/>
      <c r="H66" s="5"/>
      <c r="K66" s="5"/>
      <c r="N66" s="5"/>
      <c r="O66" s="5"/>
      <c r="Q66" s="5"/>
      <c r="U66" s="5"/>
      <c r="X66" s="5"/>
      <c r="AB66" s="5"/>
    </row>
    <row r="67" spans="5:28" s="4" customFormat="1" ht="16.5" customHeight="1">
      <c r="E67" s="5"/>
      <c r="H67" s="5"/>
      <c r="K67" s="5"/>
      <c r="N67" s="5"/>
      <c r="O67" s="5"/>
      <c r="Q67" s="5"/>
      <c r="U67" s="5"/>
      <c r="X67" s="5"/>
      <c r="AB67" s="5"/>
    </row>
    <row r="68" spans="5:28" s="4" customFormat="1" ht="16.5" customHeight="1">
      <c r="E68" s="5"/>
      <c r="H68" s="5"/>
      <c r="K68" s="5"/>
      <c r="N68" s="5"/>
      <c r="O68" s="5"/>
      <c r="Q68" s="5"/>
      <c r="U68" s="5"/>
      <c r="X68" s="5"/>
      <c r="AB68" s="5"/>
    </row>
    <row r="69" spans="5:28" s="4" customFormat="1" ht="16.5" customHeight="1">
      <c r="E69" s="5"/>
      <c r="H69" s="5"/>
      <c r="K69" s="5"/>
      <c r="N69" s="5"/>
      <c r="O69" s="5"/>
      <c r="Q69" s="5"/>
      <c r="U69" s="5"/>
      <c r="X69" s="5"/>
      <c r="AB69" s="5"/>
    </row>
    <row r="70" spans="5:28" s="4" customFormat="1" ht="16.5" customHeight="1">
      <c r="E70" s="5"/>
      <c r="H70" s="5"/>
      <c r="K70" s="5"/>
      <c r="N70" s="5"/>
      <c r="O70" s="5"/>
      <c r="Q70" s="5"/>
      <c r="U70" s="5"/>
      <c r="X70" s="5"/>
      <c r="AB70" s="5"/>
    </row>
    <row r="71" spans="5:28" s="4" customFormat="1" ht="16.5" customHeight="1">
      <c r="E71" s="5"/>
      <c r="H71" s="5"/>
      <c r="K71" s="5"/>
      <c r="N71" s="5"/>
      <c r="O71" s="5"/>
      <c r="Q71" s="5"/>
      <c r="U71" s="5"/>
      <c r="X71" s="5"/>
      <c r="AB71" s="5"/>
    </row>
    <row r="72" spans="5:28" s="4" customFormat="1" ht="16.5" customHeight="1">
      <c r="E72" s="5"/>
      <c r="H72" s="5"/>
      <c r="K72" s="5"/>
      <c r="N72" s="5"/>
      <c r="O72" s="5"/>
      <c r="Q72" s="5"/>
      <c r="U72" s="5"/>
      <c r="X72" s="5"/>
      <c r="AB72" s="5"/>
    </row>
    <row r="73" spans="5:28" s="4" customFormat="1" ht="16.5" customHeight="1">
      <c r="E73" s="5"/>
      <c r="H73" s="5"/>
      <c r="K73" s="5"/>
      <c r="N73" s="5"/>
      <c r="O73" s="5"/>
      <c r="Q73" s="5"/>
      <c r="U73" s="5"/>
      <c r="X73" s="5"/>
      <c r="AB73" s="5"/>
    </row>
    <row r="74" spans="5:28" s="4" customFormat="1" ht="16.5" customHeight="1">
      <c r="E74" s="5"/>
      <c r="H74" s="5"/>
      <c r="K74" s="5"/>
      <c r="N74" s="5"/>
      <c r="O74" s="5"/>
      <c r="Q74" s="5"/>
      <c r="U74" s="5"/>
      <c r="X74" s="5"/>
      <c r="AB74" s="5"/>
    </row>
    <row r="75" spans="5:28" s="4" customFormat="1" ht="16.5" customHeight="1">
      <c r="E75" s="5"/>
      <c r="H75" s="5"/>
      <c r="K75" s="5"/>
      <c r="N75" s="5"/>
      <c r="O75" s="5"/>
      <c r="Q75" s="5"/>
      <c r="U75" s="5"/>
      <c r="X75" s="5"/>
      <c r="AB75" s="5"/>
    </row>
    <row r="76" spans="5:28" s="4" customFormat="1" ht="16.5" customHeight="1">
      <c r="E76" s="5"/>
      <c r="H76" s="5"/>
      <c r="K76" s="5"/>
      <c r="N76" s="5"/>
      <c r="O76" s="5"/>
      <c r="Q76" s="5"/>
      <c r="U76" s="5"/>
      <c r="X76" s="5"/>
      <c r="AB76" s="5"/>
    </row>
    <row r="77" spans="5:28" s="4" customFormat="1" ht="16.5" customHeight="1">
      <c r="E77" s="5"/>
      <c r="H77" s="5"/>
      <c r="K77" s="5"/>
      <c r="N77" s="5"/>
      <c r="O77" s="5"/>
      <c r="Q77" s="5"/>
      <c r="U77" s="5"/>
      <c r="X77" s="5"/>
      <c r="AB77" s="5"/>
    </row>
    <row r="78" spans="5:28" s="4" customFormat="1" ht="16.5" customHeight="1">
      <c r="E78" s="5"/>
      <c r="H78" s="5"/>
      <c r="K78" s="5"/>
      <c r="N78" s="5"/>
      <c r="O78" s="5"/>
      <c r="Q78" s="5"/>
      <c r="U78" s="5"/>
      <c r="X78" s="5"/>
      <c r="AB78" s="5"/>
    </row>
    <row r="79" spans="5:28" s="4" customFormat="1" ht="16.5" customHeight="1">
      <c r="E79" s="5"/>
      <c r="H79" s="5"/>
      <c r="K79" s="5"/>
      <c r="N79" s="5"/>
      <c r="O79" s="5"/>
      <c r="Q79" s="5"/>
      <c r="U79" s="5"/>
      <c r="X79" s="5"/>
      <c r="AB79" s="5"/>
    </row>
    <row r="80" spans="5:28" s="4" customFormat="1" ht="16.5" customHeight="1">
      <c r="E80" s="5"/>
      <c r="H80" s="5"/>
      <c r="K80" s="5"/>
      <c r="N80" s="5"/>
      <c r="O80" s="5"/>
      <c r="Q80" s="5"/>
      <c r="U80" s="5"/>
      <c r="X80" s="5"/>
      <c r="AB80" s="5"/>
    </row>
    <row r="81" spans="5:28" s="4" customFormat="1" ht="16.5" customHeight="1">
      <c r="E81" s="5"/>
      <c r="H81" s="5"/>
      <c r="K81" s="5"/>
      <c r="N81" s="5"/>
      <c r="O81" s="5"/>
      <c r="Q81" s="5"/>
      <c r="U81" s="5"/>
      <c r="X81" s="5"/>
      <c r="AB81" s="5"/>
    </row>
    <row r="82" spans="5:28" s="4" customFormat="1" ht="16.5" customHeight="1">
      <c r="E82" s="5"/>
      <c r="H82" s="5"/>
      <c r="K82" s="5"/>
      <c r="N82" s="5"/>
      <c r="O82" s="5"/>
      <c r="Q82" s="5"/>
      <c r="U82" s="5"/>
      <c r="X82" s="5"/>
      <c r="AB82" s="5"/>
    </row>
    <row r="83" spans="5:28" s="4" customFormat="1" ht="16.5" customHeight="1">
      <c r="E83" s="5"/>
      <c r="H83" s="5"/>
      <c r="K83" s="5"/>
      <c r="N83" s="5"/>
      <c r="O83" s="5"/>
      <c r="Q83" s="5"/>
      <c r="U83" s="5"/>
      <c r="X83" s="5"/>
      <c r="AB83" s="5"/>
    </row>
    <row r="84" spans="5:28" s="4" customFormat="1" ht="16.5" customHeight="1">
      <c r="E84" s="5"/>
      <c r="H84" s="5"/>
      <c r="K84" s="5"/>
      <c r="N84" s="5"/>
      <c r="O84" s="5"/>
      <c r="Q84" s="5"/>
      <c r="U84" s="5"/>
      <c r="X84" s="5"/>
      <c r="AB84" s="5"/>
    </row>
    <row r="85" spans="5:28" s="4" customFormat="1" ht="16.5" customHeight="1">
      <c r="E85" s="5"/>
      <c r="H85" s="5"/>
      <c r="K85" s="5"/>
      <c r="N85" s="5"/>
      <c r="O85" s="5"/>
      <c r="Q85" s="5"/>
      <c r="U85" s="5"/>
      <c r="X85" s="5"/>
      <c r="AB85" s="5"/>
    </row>
    <row r="86" spans="5:28" s="4" customFormat="1" ht="16.5" customHeight="1">
      <c r="E86" s="5"/>
      <c r="H86" s="5"/>
      <c r="K86" s="5"/>
      <c r="N86" s="5"/>
      <c r="O86" s="5"/>
      <c r="Q86" s="5"/>
      <c r="U86" s="5"/>
      <c r="X86" s="5"/>
      <c r="AB86" s="5"/>
    </row>
    <row r="87" spans="5:28" s="4" customFormat="1" ht="16.5" customHeight="1">
      <c r="E87" s="5"/>
      <c r="H87" s="5"/>
      <c r="K87" s="5"/>
      <c r="N87" s="5"/>
      <c r="O87" s="5"/>
      <c r="Q87" s="5"/>
      <c r="U87" s="5"/>
      <c r="X87" s="5"/>
      <c r="AB87" s="5"/>
    </row>
    <row r="88" spans="5:28" s="4" customFormat="1" ht="16.5" customHeight="1">
      <c r="E88" s="5"/>
      <c r="H88" s="5"/>
      <c r="K88" s="5"/>
      <c r="N88" s="5"/>
      <c r="O88" s="5"/>
      <c r="Q88" s="5"/>
      <c r="U88" s="5"/>
      <c r="X88" s="5"/>
      <c r="AB88" s="5"/>
    </row>
    <row r="89" spans="5:28" s="4" customFormat="1" ht="16.5" customHeight="1">
      <c r="E89" s="5"/>
      <c r="H89" s="5"/>
      <c r="K89" s="5"/>
      <c r="N89" s="5"/>
      <c r="O89" s="5"/>
      <c r="Q89" s="5"/>
      <c r="U89" s="5"/>
      <c r="X89" s="5"/>
      <c r="AB89" s="5"/>
    </row>
    <row r="90" spans="5:28" s="4" customFormat="1" ht="16.5" customHeight="1">
      <c r="E90" s="5"/>
      <c r="H90" s="5"/>
      <c r="K90" s="5"/>
      <c r="N90" s="5"/>
      <c r="O90" s="5"/>
      <c r="Q90" s="5"/>
      <c r="U90" s="5"/>
      <c r="X90" s="5"/>
      <c r="AB90" s="5"/>
    </row>
    <row r="91" spans="5:28" s="4" customFormat="1" ht="16.5" customHeight="1">
      <c r="E91" s="5"/>
      <c r="H91" s="5"/>
      <c r="K91" s="5"/>
      <c r="N91" s="5"/>
      <c r="O91" s="5"/>
      <c r="Q91" s="5"/>
      <c r="U91" s="5"/>
      <c r="X91" s="5"/>
      <c r="AB91" s="5"/>
    </row>
    <row r="92" spans="5:28" s="4" customFormat="1" ht="16.5" customHeight="1">
      <c r="E92" s="5"/>
      <c r="H92" s="5"/>
      <c r="K92" s="5"/>
      <c r="N92" s="5"/>
      <c r="O92" s="5"/>
      <c r="Q92" s="5"/>
      <c r="U92" s="5"/>
      <c r="X92" s="5"/>
      <c r="AB92" s="5"/>
    </row>
    <row r="93" spans="5:28" s="4" customFormat="1" ht="16.5" customHeight="1">
      <c r="E93" s="5"/>
      <c r="H93" s="5"/>
      <c r="K93" s="5"/>
      <c r="N93" s="5"/>
      <c r="O93" s="5"/>
      <c r="Q93" s="5"/>
      <c r="U93" s="5"/>
      <c r="X93" s="5"/>
      <c r="AB93" s="5"/>
    </row>
    <row r="94" spans="5:28" s="4" customFormat="1" ht="16.5" customHeight="1">
      <c r="E94" s="5"/>
      <c r="H94" s="5"/>
      <c r="K94" s="5"/>
      <c r="N94" s="5"/>
      <c r="O94" s="5"/>
      <c r="Q94" s="5"/>
      <c r="U94" s="5"/>
      <c r="X94" s="5"/>
      <c r="AB94" s="5"/>
    </row>
    <row r="95" spans="5:28" s="4" customFormat="1" ht="16.5" customHeight="1">
      <c r="E95" s="5"/>
      <c r="H95" s="5"/>
      <c r="K95" s="5"/>
      <c r="N95" s="5"/>
      <c r="O95" s="5"/>
      <c r="Q95" s="5"/>
      <c r="U95" s="5"/>
      <c r="X95" s="5"/>
      <c r="AB95" s="5"/>
    </row>
    <row r="96" spans="5:28" s="4" customFormat="1" ht="16.5" customHeight="1">
      <c r="E96" s="5"/>
      <c r="H96" s="5"/>
      <c r="K96" s="5"/>
      <c r="N96" s="5"/>
      <c r="O96" s="5"/>
      <c r="Q96" s="5"/>
      <c r="U96" s="5"/>
      <c r="X96" s="5"/>
      <c r="AB96" s="5"/>
    </row>
    <row r="97" spans="5:28" s="1" customFormat="1" ht="16.5" customHeight="1">
      <c r="E97" s="6"/>
      <c r="H97" s="6"/>
      <c r="K97" s="6"/>
      <c r="N97" s="6"/>
      <c r="O97" s="6"/>
      <c r="Q97" s="6"/>
      <c r="U97" s="6"/>
      <c r="X97" s="6"/>
      <c r="AB97" s="6"/>
    </row>
    <row r="98" spans="5:28" s="1" customFormat="1" ht="16.5" customHeight="1">
      <c r="E98" s="6"/>
      <c r="H98" s="6"/>
      <c r="K98" s="6"/>
      <c r="N98" s="6"/>
      <c r="O98" s="6"/>
      <c r="Q98" s="6"/>
      <c r="U98" s="6"/>
      <c r="X98" s="6"/>
      <c r="AB98" s="6"/>
    </row>
    <row r="99" spans="5:28" s="1" customFormat="1" ht="16.5" customHeight="1">
      <c r="E99" s="6"/>
      <c r="H99" s="6"/>
      <c r="K99" s="6"/>
      <c r="N99" s="6"/>
      <c r="O99" s="6"/>
      <c r="Q99" s="6"/>
      <c r="U99" s="6"/>
      <c r="X99" s="6"/>
      <c r="AB99" s="6"/>
    </row>
    <row r="100" spans="5:28" s="1" customFormat="1" ht="16.5" customHeight="1">
      <c r="E100" s="6"/>
      <c r="H100" s="6"/>
      <c r="K100" s="6"/>
      <c r="N100" s="6"/>
      <c r="O100" s="6"/>
      <c r="Q100" s="6"/>
      <c r="U100" s="6"/>
      <c r="X100" s="6"/>
      <c r="AB100" s="6"/>
    </row>
    <row r="101" spans="5:28" s="1" customFormat="1" ht="16.5" customHeight="1">
      <c r="E101" s="6"/>
      <c r="H101" s="6"/>
      <c r="K101" s="6"/>
      <c r="N101" s="6"/>
      <c r="O101" s="6"/>
      <c r="Q101" s="6"/>
      <c r="U101" s="6"/>
      <c r="X101" s="6"/>
      <c r="AB101" s="6"/>
    </row>
    <row r="102" spans="5:28" s="1" customFormat="1" ht="16.5" customHeight="1">
      <c r="E102" s="6"/>
      <c r="H102" s="6"/>
      <c r="K102" s="6"/>
      <c r="N102" s="6"/>
      <c r="O102" s="6"/>
      <c r="Q102" s="6"/>
      <c r="U102" s="6"/>
      <c r="X102" s="6"/>
      <c r="AB102" s="6"/>
    </row>
    <row r="103" spans="5:28" s="1" customFormat="1" ht="16.5" customHeight="1">
      <c r="E103" s="6"/>
      <c r="H103" s="6"/>
      <c r="K103" s="6"/>
      <c r="N103" s="6"/>
      <c r="O103" s="6"/>
      <c r="Q103" s="6"/>
      <c r="U103" s="6"/>
      <c r="X103" s="6"/>
      <c r="AB103" s="6"/>
    </row>
    <row r="104" spans="5:28" s="1" customFormat="1" ht="16.5" customHeight="1">
      <c r="E104" s="6"/>
      <c r="H104" s="6"/>
      <c r="K104" s="6"/>
      <c r="N104" s="6"/>
      <c r="O104" s="6"/>
      <c r="Q104" s="6"/>
      <c r="U104" s="6"/>
      <c r="X104" s="6"/>
      <c r="AB104" s="6"/>
    </row>
    <row r="105" spans="5:28" s="1" customFormat="1" ht="16.5" customHeight="1">
      <c r="E105" s="6"/>
      <c r="H105" s="6"/>
      <c r="K105" s="6"/>
      <c r="N105" s="6"/>
      <c r="O105" s="6"/>
      <c r="Q105" s="6"/>
      <c r="U105" s="6"/>
      <c r="X105" s="6"/>
      <c r="AB105" s="6"/>
    </row>
    <row r="106" spans="5:28" s="1" customFormat="1" ht="16.5" customHeight="1">
      <c r="E106" s="6"/>
      <c r="H106" s="6"/>
      <c r="K106" s="6"/>
      <c r="N106" s="6"/>
      <c r="O106" s="6"/>
      <c r="Q106" s="6"/>
      <c r="U106" s="6"/>
      <c r="X106" s="6"/>
      <c r="AB106" s="6"/>
    </row>
    <row r="107" spans="5:28" s="1" customFormat="1" ht="16.5" customHeight="1">
      <c r="E107" s="6"/>
      <c r="H107" s="6"/>
      <c r="K107" s="6"/>
      <c r="N107" s="6"/>
      <c r="O107" s="6"/>
      <c r="Q107" s="6"/>
      <c r="U107" s="6"/>
      <c r="X107" s="6"/>
      <c r="AB107" s="6"/>
    </row>
    <row r="108" spans="5:28" s="1" customFormat="1" ht="16.5" customHeight="1">
      <c r="E108" s="6"/>
      <c r="H108" s="6"/>
      <c r="K108" s="6"/>
      <c r="N108" s="6"/>
      <c r="O108" s="6"/>
      <c r="Q108" s="6"/>
      <c r="U108" s="6"/>
      <c r="X108" s="6"/>
      <c r="AB108" s="6"/>
    </row>
    <row r="109" spans="5:28" s="1" customFormat="1" ht="16.5" customHeight="1">
      <c r="E109" s="6"/>
      <c r="H109" s="6"/>
      <c r="K109" s="6"/>
      <c r="N109" s="6"/>
      <c r="O109" s="6"/>
      <c r="Q109" s="6"/>
      <c r="U109" s="6"/>
      <c r="X109" s="6"/>
      <c r="AB109" s="6"/>
    </row>
    <row r="110" spans="5:28" s="1" customFormat="1" ht="16.5" customHeight="1">
      <c r="E110" s="6"/>
      <c r="H110" s="6"/>
      <c r="K110" s="6"/>
      <c r="N110" s="6"/>
      <c r="O110" s="6"/>
      <c r="Q110" s="6"/>
      <c r="U110" s="6"/>
      <c r="X110" s="6"/>
      <c r="AB110" s="6"/>
    </row>
    <row r="111" spans="5:28" s="1" customFormat="1" ht="16.5" customHeight="1">
      <c r="E111" s="6"/>
      <c r="H111" s="6"/>
      <c r="K111" s="6"/>
      <c r="N111" s="6"/>
      <c r="O111" s="6"/>
      <c r="Q111" s="6"/>
      <c r="U111" s="6"/>
      <c r="X111" s="6"/>
      <c r="AB111" s="6"/>
    </row>
    <row r="112" spans="5:28" s="1" customFormat="1" ht="16.5" customHeight="1">
      <c r="E112" s="6"/>
      <c r="H112" s="6"/>
      <c r="K112" s="6"/>
      <c r="N112" s="6"/>
      <c r="O112" s="6"/>
      <c r="Q112" s="6"/>
      <c r="U112" s="6"/>
      <c r="X112" s="6"/>
      <c r="AB112" s="6"/>
    </row>
    <row r="113" spans="5:28" s="1" customFormat="1" ht="16.5" customHeight="1">
      <c r="E113" s="6"/>
      <c r="H113" s="6"/>
      <c r="K113" s="6"/>
      <c r="N113" s="6"/>
      <c r="O113" s="6"/>
      <c r="Q113" s="6"/>
      <c r="U113" s="6"/>
      <c r="X113" s="6"/>
      <c r="AB113" s="6"/>
    </row>
    <row r="114" spans="5:28" s="1" customFormat="1" ht="16.5" customHeight="1">
      <c r="E114" s="6"/>
      <c r="H114" s="6"/>
      <c r="K114" s="6"/>
      <c r="N114" s="6"/>
      <c r="O114" s="6"/>
      <c r="Q114" s="6"/>
      <c r="U114" s="6"/>
      <c r="X114" s="6"/>
      <c r="AB114" s="6"/>
    </row>
    <row r="115" spans="5:28" s="1" customFormat="1" ht="16.5" customHeight="1">
      <c r="E115" s="6"/>
      <c r="H115" s="6"/>
      <c r="K115" s="6"/>
      <c r="N115" s="6"/>
      <c r="O115" s="6"/>
      <c r="Q115" s="6"/>
      <c r="U115" s="6"/>
      <c r="X115" s="6"/>
      <c r="AB115" s="6"/>
    </row>
    <row r="116" spans="5:28" s="1" customFormat="1" ht="16.5" customHeight="1">
      <c r="E116" s="6"/>
      <c r="H116" s="6"/>
      <c r="K116" s="6"/>
      <c r="N116" s="6"/>
      <c r="O116" s="6"/>
      <c r="Q116" s="6"/>
      <c r="U116" s="6"/>
      <c r="X116" s="6"/>
      <c r="AB116" s="6"/>
    </row>
    <row r="117" spans="5:28" s="1" customFormat="1" ht="16.5" customHeight="1">
      <c r="E117" s="6"/>
      <c r="H117" s="6"/>
      <c r="K117" s="6"/>
      <c r="N117" s="6"/>
      <c r="O117" s="6"/>
      <c r="Q117" s="6"/>
      <c r="U117" s="6"/>
      <c r="X117" s="6"/>
      <c r="AB117" s="6"/>
    </row>
    <row r="118" spans="5:28" s="1" customFormat="1" ht="16.5" customHeight="1">
      <c r="E118" s="6"/>
      <c r="H118" s="6"/>
      <c r="K118" s="6"/>
      <c r="N118" s="6"/>
      <c r="O118" s="6"/>
      <c r="Q118" s="6"/>
      <c r="U118" s="6"/>
      <c r="X118" s="6"/>
      <c r="AB118" s="6"/>
    </row>
    <row r="119" spans="5:28" s="1" customFormat="1" ht="16.5" customHeight="1">
      <c r="E119" s="6"/>
      <c r="H119" s="6"/>
      <c r="K119" s="6"/>
      <c r="N119" s="6"/>
      <c r="O119" s="6"/>
      <c r="Q119" s="6"/>
      <c r="U119" s="6"/>
      <c r="X119" s="6"/>
      <c r="AB119" s="6"/>
    </row>
    <row r="120" spans="5:28" s="1" customFormat="1" ht="16.5" customHeight="1">
      <c r="E120" s="6"/>
      <c r="H120" s="6"/>
      <c r="K120" s="6"/>
      <c r="N120" s="6"/>
      <c r="O120" s="6"/>
      <c r="Q120" s="6"/>
      <c r="U120" s="6"/>
      <c r="X120" s="6"/>
      <c r="AB120" s="6"/>
    </row>
    <row r="121" spans="5:28" s="1" customFormat="1" ht="16.5" customHeight="1">
      <c r="E121" s="6"/>
      <c r="H121" s="6"/>
      <c r="K121" s="6"/>
      <c r="N121" s="6"/>
      <c r="O121" s="6"/>
      <c r="Q121" s="6"/>
      <c r="U121" s="6"/>
      <c r="X121" s="6"/>
      <c r="AB121" s="6"/>
    </row>
    <row r="122" spans="5:28" s="1" customFormat="1" ht="16.5" customHeight="1">
      <c r="E122" s="6"/>
      <c r="H122" s="6"/>
      <c r="K122" s="6"/>
      <c r="N122" s="6"/>
      <c r="O122" s="6"/>
      <c r="Q122" s="6"/>
      <c r="U122" s="6"/>
      <c r="X122" s="6"/>
      <c r="AB122" s="6"/>
    </row>
    <row r="123" spans="5:28" s="1" customFormat="1" ht="16.5" customHeight="1">
      <c r="E123" s="6"/>
      <c r="H123" s="6"/>
      <c r="K123" s="6"/>
      <c r="N123" s="6"/>
      <c r="O123" s="6"/>
      <c r="Q123" s="6"/>
      <c r="U123" s="6"/>
      <c r="X123" s="6"/>
      <c r="AB123" s="6"/>
    </row>
    <row r="124" spans="5:28" s="1" customFormat="1" ht="16.5" customHeight="1">
      <c r="E124" s="6"/>
      <c r="H124" s="6"/>
      <c r="K124" s="6"/>
      <c r="N124" s="6"/>
      <c r="O124" s="6"/>
      <c r="Q124" s="6"/>
      <c r="U124" s="6"/>
      <c r="X124" s="6"/>
      <c r="AB124" s="6"/>
    </row>
    <row r="125" spans="5:28" s="1" customFormat="1" ht="16.5" customHeight="1">
      <c r="E125" s="6"/>
      <c r="H125" s="6"/>
      <c r="K125" s="6"/>
      <c r="N125" s="6"/>
      <c r="O125" s="6"/>
      <c r="Q125" s="6"/>
      <c r="U125" s="6"/>
      <c r="X125" s="6"/>
      <c r="AB125" s="6"/>
    </row>
    <row r="126" spans="5:28" s="1" customFormat="1" ht="16.5" customHeight="1">
      <c r="E126" s="6"/>
      <c r="H126" s="6"/>
      <c r="K126" s="6"/>
      <c r="N126" s="6"/>
      <c r="O126" s="6"/>
      <c r="Q126" s="6"/>
      <c r="U126" s="6"/>
      <c r="X126" s="6"/>
      <c r="AB126" s="6"/>
    </row>
    <row r="127" spans="5:28" s="1" customFormat="1" ht="16.5" customHeight="1">
      <c r="E127" s="6"/>
      <c r="H127" s="6"/>
      <c r="K127" s="6"/>
      <c r="N127" s="6"/>
      <c r="O127" s="6"/>
      <c r="Q127" s="6"/>
      <c r="U127" s="6"/>
      <c r="X127" s="6"/>
      <c r="AB127" s="6"/>
    </row>
    <row r="128" spans="5:28" s="1" customFormat="1" ht="16.5" customHeight="1">
      <c r="E128" s="6"/>
      <c r="H128" s="6"/>
      <c r="K128" s="6"/>
      <c r="N128" s="6"/>
      <c r="O128" s="6"/>
      <c r="Q128" s="6"/>
      <c r="U128" s="6"/>
      <c r="X128" s="6"/>
      <c r="AB128" s="6"/>
    </row>
    <row r="129" spans="5:28" s="1" customFormat="1" ht="16.5" customHeight="1">
      <c r="E129" s="6"/>
      <c r="H129" s="6"/>
      <c r="K129" s="6"/>
      <c r="N129" s="6"/>
      <c r="O129" s="6"/>
      <c r="Q129" s="6"/>
      <c r="U129" s="6"/>
      <c r="X129" s="6"/>
      <c r="AB129" s="6"/>
    </row>
    <row r="130" spans="5:28" s="1" customFormat="1" ht="16.5" customHeight="1">
      <c r="E130" s="6"/>
      <c r="H130" s="6"/>
      <c r="K130" s="6"/>
      <c r="N130" s="6"/>
      <c r="O130" s="6"/>
      <c r="Q130" s="6"/>
      <c r="U130" s="6"/>
      <c r="X130" s="6"/>
      <c r="AB130" s="6"/>
    </row>
    <row r="131" spans="5:28" s="1" customFormat="1" ht="16.5" customHeight="1">
      <c r="E131" s="6"/>
      <c r="H131" s="6"/>
      <c r="K131" s="6"/>
      <c r="N131" s="6"/>
      <c r="O131" s="6"/>
      <c r="Q131" s="6"/>
      <c r="U131" s="6"/>
      <c r="X131" s="6"/>
      <c r="AB131" s="6"/>
    </row>
    <row r="132" spans="5:28" s="1" customFormat="1" ht="16.5" customHeight="1">
      <c r="E132" s="6"/>
      <c r="H132" s="6"/>
      <c r="K132" s="6"/>
      <c r="N132" s="6"/>
      <c r="O132" s="6"/>
      <c r="Q132" s="6"/>
      <c r="U132" s="6"/>
      <c r="X132" s="6"/>
      <c r="AB132" s="6"/>
    </row>
    <row r="133" spans="5:28" s="1" customFormat="1" ht="16.5" customHeight="1">
      <c r="E133" s="6"/>
      <c r="H133" s="6"/>
      <c r="K133" s="6"/>
      <c r="N133" s="6"/>
      <c r="O133" s="6"/>
      <c r="Q133" s="6"/>
      <c r="U133" s="6"/>
      <c r="X133" s="6"/>
      <c r="AB133" s="6"/>
    </row>
    <row r="134" spans="5:28" s="1" customFormat="1" ht="16.5" customHeight="1">
      <c r="E134" s="6"/>
      <c r="H134" s="6"/>
      <c r="K134" s="6"/>
      <c r="N134" s="6"/>
      <c r="O134" s="6"/>
      <c r="Q134" s="6"/>
      <c r="U134" s="6"/>
      <c r="X134" s="6"/>
      <c r="AB134" s="6"/>
    </row>
    <row r="135" spans="5:28" s="1" customFormat="1" ht="16.5" customHeight="1">
      <c r="E135" s="6"/>
      <c r="H135" s="6"/>
      <c r="K135" s="6"/>
      <c r="N135" s="6"/>
      <c r="O135" s="6"/>
      <c r="Q135" s="6"/>
      <c r="U135" s="6"/>
      <c r="X135" s="6"/>
      <c r="AB135" s="6"/>
    </row>
    <row r="136" spans="5:28" s="1" customFormat="1" ht="16.5" customHeight="1">
      <c r="E136" s="6"/>
      <c r="H136" s="6"/>
      <c r="K136" s="6"/>
      <c r="N136" s="6"/>
      <c r="O136" s="6"/>
      <c r="Q136" s="6"/>
      <c r="U136" s="6"/>
      <c r="X136" s="6"/>
      <c r="AB136" s="6"/>
    </row>
    <row r="137" spans="5:28" s="1" customFormat="1" ht="16.5" customHeight="1">
      <c r="E137" s="6"/>
      <c r="H137" s="6"/>
      <c r="K137" s="6"/>
      <c r="N137" s="6"/>
      <c r="O137" s="6"/>
      <c r="Q137" s="6"/>
      <c r="U137" s="6"/>
      <c r="X137" s="6"/>
      <c r="AB137" s="6"/>
    </row>
    <row r="138" spans="5:28" s="1" customFormat="1" ht="16.5" customHeight="1">
      <c r="E138" s="6"/>
      <c r="H138" s="6"/>
      <c r="K138" s="6"/>
      <c r="N138" s="6"/>
      <c r="O138" s="6"/>
      <c r="Q138" s="6"/>
      <c r="U138" s="6"/>
      <c r="X138" s="6"/>
      <c r="AB138" s="6"/>
    </row>
    <row r="139" spans="5:28" s="1" customFormat="1" ht="16.5" customHeight="1">
      <c r="E139" s="6"/>
      <c r="H139" s="6"/>
      <c r="K139" s="6"/>
      <c r="N139" s="6"/>
      <c r="O139" s="6"/>
      <c r="Q139" s="6"/>
      <c r="U139" s="6"/>
      <c r="X139" s="6"/>
      <c r="AB139" s="6"/>
    </row>
    <row r="140" spans="5:28" s="1" customFormat="1" ht="16.5" customHeight="1">
      <c r="E140" s="6"/>
      <c r="H140" s="6"/>
      <c r="K140" s="6"/>
      <c r="N140" s="6"/>
      <c r="O140" s="6"/>
      <c r="Q140" s="6"/>
      <c r="U140" s="6"/>
      <c r="X140" s="6"/>
      <c r="AB140" s="6"/>
    </row>
    <row r="141" spans="5:28" s="1" customFormat="1" ht="16.5" customHeight="1">
      <c r="E141" s="6"/>
      <c r="H141" s="6"/>
      <c r="K141" s="6"/>
      <c r="N141" s="6"/>
      <c r="O141" s="6"/>
      <c r="Q141" s="6"/>
      <c r="U141" s="6"/>
      <c r="X141" s="6"/>
      <c r="AB141" s="6"/>
    </row>
    <row r="142" spans="5:28" s="1" customFormat="1" ht="12.75">
      <c r="E142" s="6"/>
      <c r="H142" s="6"/>
      <c r="K142" s="6"/>
      <c r="N142" s="6"/>
      <c r="O142" s="6"/>
      <c r="Q142" s="6"/>
      <c r="U142" s="6"/>
      <c r="X142" s="6"/>
      <c r="AB142" s="6"/>
    </row>
    <row r="143" spans="5:28" s="1" customFormat="1" ht="12.75">
      <c r="E143" s="6"/>
      <c r="H143" s="6"/>
      <c r="K143" s="6"/>
      <c r="N143" s="6"/>
      <c r="O143" s="6"/>
      <c r="Q143" s="6"/>
      <c r="U143" s="6"/>
      <c r="X143" s="6"/>
      <c r="AB143" s="6"/>
    </row>
    <row r="144" spans="5:28" s="1" customFormat="1" ht="12.75">
      <c r="E144" s="6"/>
      <c r="H144" s="6"/>
      <c r="K144" s="6"/>
      <c r="N144" s="6"/>
      <c r="O144" s="6"/>
      <c r="Q144" s="6"/>
      <c r="U144" s="6"/>
      <c r="X144" s="6"/>
      <c r="AB144" s="6"/>
    </row>
    <row r="145" spans="5:28" s="1" customFormat="1" ht="12.75">
      <c r="E145" s="6"/>
      <c r="H145" s="6"/>
      <c r="K145" s="6"/>
      <c r="N145" s="6"/>
      <c r="O145" s="6"/>
      <c r="Q145" s="6"/>
      <c r="U145" s="6"/>
      <c r="X145" s="6"/>
      <c r="AB145" s="6"/>
    </row>
    <row r="146" spans="5:28" s="1" customFormat="1" ht="12.75">
      <c r="E146" s="6"/>
      <c r="H146" s="6"/>
      <c r="K146" s="6"/>
      <c r="N146" s="6"/>
      <c r="O146" s="6"/>
      <c r="Q146" s="6"/>
      <c r="U146" s="6"/>
      <c r="X146" s="6"/>
      <c r="AB146" s="6"/>
    </row>
    <row r="147" spans="5:28" s="1" customFormat="1" ht="12.75">
      <c r="E147" s="6"/>
      <c r="H147" s="6"/>
      <c r="K147" s="6"/>
      <c r="N147" s="6"/>
      <c r="O147" s="6"/>
      <c r="Q147" s="6"/>
      <c r="U147" s="6"/>
      <c r="X147" s="6"/>
      <c r="AB147" s="6"/>
    </row>
    <row r="148" spans="5:28" s="1" customFormat="1" ht="12.75">
      <c r="E148" s="6"/>
      <c r="H148" s="6"/>
      <c r="K148" s="6"/>
      <c r="N148" s="6"/>
      <c r="O148" s="6"/>
      <c r="Q148" s="6"/>
      <c r="U148" s="6"/>
      <c r="X148" s="6"/>
      <c r="AB148" s="6"/>
    </row>
    <row r="149" spans="5:28" s="1" customFormat="1" ht="12.75">
      <c r="E149" s="6"/>
      <c r="H149" s="6"/>
      <c r="K149" s="6"/>
      <c r="N149" s="6"/>
      <c r="O149" s="6"/>
      <c r="Q149" s="6"/>
      <c r="U149" s="6"/>
      <c r="X149" s="6"/>
      <c r="AB149" s="6"/>
    </row>
    <row r="150" spans="5:28" s="1" customFormat="1" ht="12.75">
      <c r="E150" s="6"/>
      <c r="H150" s="6"/>
      <c r="K150" s="6"/>
      <c r="N150" s="6"/>
      <c r="O150" s="6"/>
      <c r="Q150" s="6"/>
      <c r="U150" s="6"/>
      <c r="X150" s="6"/>
      <c r="AB150" s="6"/>
    </row>
    <row r="151" spans="5:28" s="1" customFormat="1" ht="12.75">
      <c r="E151" s="6"/>
      <c r="H151" s="6"/>
      <c r="K151" s="6"/>
      <c r="N151" s="6"/>
      <c r="O151" s="6"/>
      <c r="Q151" s="6"/>
      <c r="U151" s="6"/>
      <c r="X151" s="6"/>
      <c r="AB151" s="6"/>
    </row>
    <row r="152" spans="5:28" s="1" customFormat="1" ht="12.75">
      <c r="E152" s="6"/>
      <c r="H152" s="6"/>
      <c r="K152" s="6"/>
      <c r="N152" s="6"/>
      <c r="O152" s="6"/>
      <c r="Q152" s="6"/>
      <c r="U152" s="6"/>
      <c r="X152" s="6"/>
      <c r="AB152" s="6"/>
    </row>
    <row r="153" spans="5:28" s="1" customFormat="1" ht="12.75">
      <c r="E153" s="6"/>
      <c r="H153" s="6"/>
      <c r="K153" s="6"/>
      <c r="N153" s="6"/>
      <c r="O153" s="6"/>
      <c r="Q153" s="6"/>
      <c r="U153" s="6"/>
      <c r="X153" s="6"/>
      <c r="AB153" s="6"/>
    </row>
    <row r="154" spans="5:28" s="1" customFormat="1" ht="12.75">
      <c r="E154" s="6"/>
      <c r="H154" s="6"/>
      <c r="K154" s="6"/>
      <c r="N154" s="6"/>
      <c r="O154" s="6"/>
      <c r="Q154" s="6"/>
      <c r="U154" s="6"/>
      <c r="X154" s="6"/>
      <c r="AB154" s="6"/>
    </row>
    <row r="155" spans="5:28" s="1" customFormat="1" ht="12.75">
      <c r="E155" s="6"/>
      <c r="H155" s="6"/>
      <c r="K155" s="6"/>
      <c r="N155" s="6"/>
      <c r="O155" s="6"/>
      <c r="Q155" s="6"/>
      <c r="U155" s="6"/>
      <c r="X155" s="6"/>
      <c r="AB155" s="6"/>
    </row>
    <row r="156" spans="5:28" s="1" customFormat="1" ht="12.75">
      <c r="E156" s="6"/>
      <c r="H156" s="6"/>
      <c r="K156" s="6"/>
      <c r="N156" s="6"/>
      <c r="O156" s="6"/>
      <c r="Q156" s="6"/>
      <c r="U156" s="6"/>
      <c r="X156" s="6"/>
      <c r="AB156" s="6"/>
    </row>
    <row r="157" spans="5:28" s="1" customFormat="1" ht="12.75">
      <c r="E157" s="6"/>
      <c r="H157" s="6"/>
      <c r="K157" s="6"/>
      <c r="N157" s="6"/>
      <c r="O157" s="6"/>
      <c r="Q157" s="6"/>
      <c r="U157" s="6"/>
      <c r="X157" s="6"/>
      <c r="AB157" s="6"/>
    </row>
    <row r="158" spans="5:28" s="1" customFormat="1" ht="12.75">
      <c r="E158" s="6"/>
      <c r="H158" s="6"/>
      <c r="K158" s="6"/>
      <c r="N158" s="6"/>
      <c r="O158" s="6"/>
      <c r="Q158" s="6"/>
      <c r="U158" s="6"/>
      <c r="X158" s="6"/>
      <c r="AB158" s="6"/>
    </row>
    <row r="159" spans="5:28" s="1" customFormat="1" ht="12.75">
      <c r="E159" s="6"/>
      <c r="H159" s="6"/>
      <c r="K159" s="6"/>
      <c r="N159" s="6"/>
      <c r="O159" s="6"/>
      <c r="Q159" s="6"/>
      <c r="U159" s="6"/>
      <c r="X159" s="6"/>
      <c r="AB159" s="6"/>
    </row>
    <row r="160" spans="5:28" s="1" customFormat="1" ht="12.75">
      <c r="E160" s="6"/>
      <c r="H160" s="6"/>
      <c r="K160" s="6"/>
      <c r="N160" s="6"/>
      <c r="O160" s="6"/>
      <c r="Q160" s="6"/>
      <c r="U160" s="6"/>
      <c r="X160" s="6"/>
      <c r="AB160" s="6"/>
    </row>
    <row r="161" spans="5:28" s="1" customFormat="1" ht="12.75">
      <c r="E161" s="6"/>
      <c r="H161" s="6"/>
      <c r="K161" s="6"/>
      <c r="N161" s="6"/>
      <c r="O161" s="6"/>
      <c r="Q161" s="6"/>
      <c r="U161" s="6"/>
      <c r="X161" s="6"/>
      <c r="AB161" s="6"/>
    </row>
    <row r="162" spans="5:28" s="1" customFormat="1" ht="12.75">
      <c r="E162" s="6"/>
      <c r="H162" s="6"/>
      <c r="K162" s="6"/>
      <c r="N162" s="6"/>
      <c r="O162" s="6"/>
      <c r="Q162" s="6"/>
      <c r="U162" s="6"/>
      <c r="X162" s="6"/>
      <c r="AB162" s="6"/>
    </row>
    <row r="163" spans="5:28" s="1" customFormat="1" ht="12.75">
      <c r="E163" s="6"/>
      <c r="H163" s="6"/>
      <c r="K163" s="6"/>
      <c r="N163" s="6"/>
      <c r="O163" s="6"/>
      <c r="Q163" s="6"/>
      <c r="U163" s="6"/>
      <c r="X163" s="6"/>
      <c r="AB163" s="6"/>
    </row>
    <row r="164" spans="5:28" s="1" customFormat="1" ht="12.75">
      <c r="E164" s="6"/>
      <c r="H164" s="6"/>
      <c r="K164" s="6"/>
      <c r="N164" s="6"/>
      <c r="O164" s="6"/>
      <c r="Q164" s="6"/>
      <c r="U164" s="6"/>
      <c r="X164" s="6"/>
      <c r="AB164" s="6"/>
    </row>
    <row r="165" spans="5:28" s="1" customFormat="1" ht="12.75">
      <c r="E165" s="6"/>
      <c r="H165" s="6"/>
      <c r="K165" s="6"/>
      <c r="N165" s="6"/>
      <c r="O165" s="6"/>
      <c r="Q165" s="6"/>
      <c r="U165" s="6"/>
      <c r="X165" s="6"/>
      <c r="AB165" s="6"/>
    </row>
    <row r="166" spans="5:28" s="1" customFormat="1" ht="12.75">
      <c r="E166" s="6"/>
      <c r="H166" s="6"/>
      <c r="K166" s="6"/>
      <c r="N166" s="6"/>
      <c r="O166" s="6"/>
      <c r="Q166" s="6"/>
      <c r="U166" s="6"/>
      <c r="X166" s="6"/>
      <c r="AB166" s="6"/>
    </row>
    <row r="167" spans="5:28" s="1" customFormat="1" ht="12.75">
      <c r="E167" s="6"/>
      <c r="H167" s="6"/>
      <c r="K167" s="6"/>
      <c r="N167" s="6"/>
      <c r="O167" s="6"/>
      <c r="Q167" s="6"/>
      <c r="U167" s="6"/>
      <c r="X167" s="6"/>
      <c r="AB167" s="6"/>
    </row>
    <row r="168" spans="5:28" s="1" customFormat="1" ht="12.75">
      <c r="E168" s="6"/>
      <c r="H168" s="6"/>
      <c r="K168" s="6"/>
      <c r="N168" s="6"/>
      <c r="O168" s="6"/>
      <c r="Q168" s="6"/>
      <c r="U168" s="6"/>
      <c r="X168" s="6"/>
      <c r="AB168" s="6"/>
    </row>
    <row r="169" spans="5:28" s="1" customFormat="1" ht="12.75">
      <c r="E169" s="6"/>
      <c r="H169" s="6"/>
      <c r="K169" s="6"/>
      <c r="N169" s="6"/>
      <c r="O169" s="6"/>
      <c r="Q169" s="6"/>
      <c r="U169" s="6"/>
      <c r="X169" s="6"/>
      <c r="AB169" s="6"/>
    </row>
    <row r="170" spans="5:28" s="1" customFormat="1" ht="12.75">
      <c r="E170" s="6"/>
      <c r="H170" s="6"/>
      <c r="K170" s="6"/>
      <c r="N170" s="6"/>
      <c r="O170" s="6"/>
      <c r="Q170" s="6"/>
      <c r="U170" s="6"/>
      <c r="X170" s="6"/>
      <c r="AB170" s="6"/>
    </row>
    <row r="171" spans="5:28" s="1" customFormat="1" ht="12.75">
      <c r="E171" s="6"/>
      <c r="H171" s="6"/>
      <c r="K171" s="6"/>
      <c r="N171" s="6"/>
      <c r="O171" s="6"/>
      <c r="Q171" s="6"/>
      <c r="U171" s="6"/>
      <c r="X171" s="6"/>
      <c r="AB171" s="6"/>
    </row>
    <row r="172" spans="5:28" s="1" customFormat="1" ht="12.75">
      <c r="E172" s="6"/>
      <c r="H172" s="6"/>
      <c r="K172" s="6"/>
      <c r="N172" s="6"/>
      <c r="O172" s="6"/>
      <c r="Q172" s="6"/>
      <c r="U172" s="6"/>
      <c r="X172" s="6"/>
      <c r="AB172" s="6"/>
    </row>
    <row r="173" spans="5:28" s="1" customFormat="1" ht="12.75">
      <c r="E173" s="6"/>
      <c r="H173" s="6"/>
      <c r="K173" s="6"/>
      <c r="N173" s="6"/>
      <c r="O173" s="6"/>
      <c r="Q173" s="6"/>
      <c r="U173" s="6"/>
      <c r="X173" s="6"/>
      <c r="AB173" s="6"/>
    </row>
    <row r="174" spans="5:28" s="1" customFormat="1" ht="12.75">
      <c r="E174" s="6"/>
      <c r="H174" s="6"/>
      <c r="K174" s="6"/>
      <c r="N174" s="6"/>
      <c r="O174" s="6"/>
      <c r="Q174" s="6"/>
      <c r="U174" s="6"/>
      <c r="X174" s="6"/>
      <c r="AB174" s="6"/>
    </row>
    <row r="175" spans="5:28" s="1" customFormat="1" ht="12.75">
      <c r="E175" s="6"/>
      <c r="H175" s="6"/>
      <c r="K175" s="6"/>
      <c r="N175" s="6"/>
      <c r="O175" s="6"/>
      <c r="Q175" s="6"/>
      <c r="U175" s="6"/>
      <c r="X175" s="6"/>
      <c r="AB175" s="6"/>
    </row>
    <row r="176" spans="5:28" s="1" customFormat="1" ht="12.75">
      <c r="E176" s="6"/>
      <c r="H176" s="6"/>
      <c r="K176" s="6"/>
      <c r="N176" s="6"/>
      <c r="O176" s="6"/>
      <c r="Q176" s="6"/>
      <c r="U176" s="6"/>
      <c r="X176" s="6"/>
      <c r="AB176" s="6"/>
    </row>
    <row r="177" spans="5:28" s="1" customFormat="1" ht="12.75">
      <c r="E177" s="6"/>
      <c r="H177" s="6"/>
      <c r="K177" s="6"/>
      <c r="N177" s="6"/>
      <c r="O177" s="6"/>
      <c r="Q177" s="6"/>
      <c r="U177" s="6"/>
      <c r="X177" s="6"/>
      <c r="AB177" s="6"/>
    </row>
    <row r="178" spans="5:28" s="1" customFormat="1" ht="12.75">
      <c r="E178" s="6"/>
      <c r="H178" s="6"/>
      <c r="K178" s="6"/>
      <c r="N178" s="6"/>
      <c r="O178" s="6"/>
      <c r="Q178" s="6"/>
      <c r="U178" s="6"/>
      <c r="X178" s="6"/>
      <c r="AB178" s="6"/>
    </row>
    <row r="179" spans="5:28" s="1" customFormat="1" ht="12.75">
      <c r="E179" s="6"/>
      <c r="H179" s="6"/>
      <c r="K179" s="6"/>
      <c r="N179" s="6"/>
      <c r="O179" s="6"/>
      <c r="Q179" s="6"/>
      <c r="U179" s="6"/>
      <c r="X179" s="6"/>
      <c r="AB179" s="6"/>
    </row>
    <row r="180" spans="5:28" s="1" customFormat="1" ht="12.75">
      <c r="E180" s="6"/>
      <c r="H180" s="6"/>
      <c r="K180" s="6"/>
      <c r="N180" s="6"/>
      <c r="O180" s="6"/>
      <c r="Q180" s="6"/>
      <c r="U180" s="6"/>
      <c r="X180" s="6"/>
      <c r="AB180" s="6"/>
    </row>
    <row r="181" spans="5:28" s="1" customFormat="1" ht="12.75">
      <c r="E181" s="6"/>
      <c r="H181" s="6"/>
      <c r="K181" s="6"/>
      <c r="N181" s="6"/>
      <c r="O181" s="6"/>
      <c r="Q181" s="6"/>
      <c r="U181" s="6"/>
      <c r="X181" s="6"/>
      <c r="AB181" s="6"/>
    </row>
    <row r="182" spans="5:28" s="1" customFormat="1" ht="12.75">
      <c r="E182" s="6"/>
      <c r="H182" s="6"/>
      <c r="K182" s="6"/>
      <c r="N182" s="6"/>
      <c r="O182" s="6"/>
      <c r="Q182" s="6"/>
      <c r="U182" s="6"/>
      <c r="X182" s="6"/>
      <c r="AB182" s="6"/>
    </row>
    <row r="183" spans="5:28" s="1" customFormat="1" ht="12.75">
      <c r="E183" s="6"/>
      <c r="H183" s="6"/>
      <c r="K183" s="6"/>
      <c r="N183" s="6"/>
      <c r="O183" s="6"/>
      <c r="Q183" s="6"/>
      <c r="U183" s="6"/>
      <c r="X183" s="6"/>
      <c r="AB183" s="6"/>
    </row>
    <row r="184" spans="5:28" s="1" customFormat="1" ht="12.75">
      <c r="E184" s="6"/>
      <c r="H184" s="6"/>
      <c r="K184" s="6"/>
      <c r="N184" s="6"/>
      <c r="O184" s="6"/>
      <c r="Q184" s="6"/>
      <c r="U184" s="6"/>
      <c r="X184" s="6"/>
      <c r="AB184" s="6"/>
    </row>
    <row r="185" spans="5:28" s="1" customFormat="1" ht="12.75">
      <c r="E185" s="6"/>
      <c r="H185" s="6"/>
      <c r="K185" s="6"/>
      <c r="N185" s="6"/>
      <c r="O185" s="6"/>
      <c r="Q185" s="6"/>
      <c r="U185" s="6"/>
      <c r="X185" s="6"/>
      <c r="AB185" s="6"/>
    </row>
    <row r="186" spans="5:28" s="1" customFormat="1" ht="12.75">
      <c r="E186" s="6"/>
      <c r="H186" s="6"/>
      <c r="K186" s="6"/>
      <c r="N186" s="6"/>
      <c r="O186" s="6"/>
      <c r="Q186" s="6"/>
      <c r="U186" s="6"/>
      <c r="X186" s="6"/>
      <c r="AB186" s="6"/>
    </row>
    <row r="187" spans="5:28" s="1" customFormat="1" ht="12.75">
      <c r="E187" s="6"/>
      <c r="H187" s="6"/>
      <c r="K187" s="6"/>
      <c r="N187" s="6"/>
      <c r="O187" s="6"/>
      <c r="Q187" s="6"/>
      <c r="U187" s="6"/>
      <c r="X187" s="6"/>
      <c r="AB187" s="6"/>
    </row>
    <row r="188" spans="5:28" s="1" customFormat="1" ht="12.75">
      <c r="E188" s="6"/>
      <c r="H188" s="6"/>
      <c r="K188" s="6"/>
      <c r="N188" s="6"/>
      <c r="O188" s="6"/>
      <c r="Q188" s="6"/>
      <c r="U188" s="6"/>
      <c r="X188" s="6"/>
      <c r="AB188" s="6"/>
    </row>
    <row r="189" spans="5:28" s="1" customFormat="1" ht="12.75">
      <c r="E189" s="6"/>
      <c r="H189" s="6"/>
      <c r="K189" s="6"/>
      <c r="N189" s="6"/>
      <c r="O189" s="6"/>
      <c r="Q189" s="6"/>
      <c r="U189" s="6"/>
      <c r="X189" s="6"/>
      <c r="AB189" s="6"/>
    </row>
    <row r="190" spans="5:28" s="1" customFormat="1" ht="12.75">
      <c r="E190" s="6"/>
      <c r="H190" s="6"/>
      <c r="K190" s="6"/>
      <c r="N190" s="6"/>
      <c r="O190" s="6"/>
      <c r="Q190" s="6"/>
      <c r="U190" s="6"/>
      <c r="X190" s="6"/>
      <c r="AB190" s="6"/>
    </row>
    <row r="191" spans="5:28" s="1" customFormat="1" ht="12.75">
      <c r="E191" s="6"/>
      <c r="H191" s="6"/>
      <c r="K191" s="6"/>
      <c r="N191" s="6"/>
      <c r="O191" s="6"/>
      <c r="Q191" s="6"/>
      <c r="U191" s="6"/>
      <c r="X191" s="6"/>
      <c r="AB191" s="6"/>
    </row>
    <row r="192" spans="5:28" s="1" customFormat="1" ht="12.75">
      <c r="E192" s="6"/>
      <c r="H192" s="6"/>
      <c r="K192" s="6"/>
      <c r="N192" s="6"/>
      <c r="O192" s="6"/>
      <c r="Q192" s="6"/>
      <c r="U192" s="6"/>
      <c r="X192" s="6"/>
      <c r="AB192" s="6"/>
    </row>
    <row r="193" spans="5:28" s="1" customFormat="1" ht="12.75">
      <c r="E193" s="6"/>
      <c r="H193" s="6"/>
      <c r="K193" s="6"/>
      <c r="N193" s="6"/>
      <c r="O193" s="6"/>
      <c r="Q193" s="6"/>
      <c r="U193" s="6"/>
      <c r="X193" s="6"/>
      <c r="AB193" s="6"/>
    </row>
    <row r="194" spans="5:28" s="1" customFormat="1" ht="12.75">
      <c r="E194" s="6"/>
      <c r="H194" s="6"/>
      <c r="K194" s="6"/>
      <c r="N194" s="6"/>
      <c r="O194" s="6"/>
      <c r="Q194" s="6"/>
      <c r="U194" s="6"/>
      <c r="X194" s="6"/>
      <c r="AB194" s="6"/>
    </row>
    <row r="195" spans="5:28" s="1" customFormat="1" ht="12.75">
      <c r="E195" s="6"/>
      <c r="H195" s="6"/>
      <c r="K195" s="6"/>
      <c r="N195" s="6"/>
      <c r="O195" s="6"/>
      <c r="Q195" s="6"/>
      <c r="U195" s="6"/>
      <c r="X195" s="6"/>
      <c r="AB195" s="6"/>
    </row>
    <row r="196" spans="5:28" s="1" customFormat="1" ht="12.75">
      <c r="E196" s="6"/>
      <c r="H196" s="6"/>
      <c r="K196" s="6"/>
      <c r="N196" s="6"/>
      <c r="O196" s="6"/>
      <c r="Q196" s="6"/>
      <c r="U196" s="6"/>
      <c r="X196" s="6"/>
      <c r="AB196" s="6"/>
    </row>
    <row r="197" spans="5:28" s="1" customFormat="1" ht="12.75">
      <c r="E197" s="6"/>
      <c r="H197" s="6"/>
      <c r="K197" s="6"/>
      <c r="N197" s="6"/>
      <c r="O197" s="6"/>
      <c r="Q197" s="6"/>
      <c r="U197" s="6"/>
      <c r="X197" s="6"/>
      <c r="AB197" s="6"/>
    </row>
    <row r="198" spans="5:28" s="1" customFormat="1" ht="12.75">
      <c r="E198" s="6"/>
      <c r="H198" s="6"/>
      <c r="K198" s="6"/>
      <c r="N198" s="6"/>
      <c r="O198" s="6"/>
      <c r="Q198" s="6"/>
      <c r="U198" s="6"/>
      <c r="X198" s="6"/>
      <c r="AB198" s="6"/>
    </row>
    <row r="199" spans="5:28" s="1" customFormat="1" ht="12.75">
      <c r="E199" s="6"/>
      <c r="H199" s="6"/>
      <c r="K199" s="6"/>
      <c r="N199" s="6"/>
      <c r="O199" s="6"/>
      <c r="Q199" s="6"/>
      <c r="U199" s="6"/>
      <c r="X199" s="6"/>
      <c r="AB199" s="6"/>
    </row>
    <row r="200" spans="5:28" s="1" customFormat="1" ht="12.75">
      <c r="E200" s="6"/>
      <c r="H200" s="6"/>
      <c r="K200" s="6"/>
      <c r="N200" s="6"/>
      <c r="O200" s="6"/>
      <c r="Q200" s="6"/>
      <c r="U200" s="6"/>
      <c r="X200" s="6"/>
      <c r="AB200" s="6"/>
    </row>
    <row r="201" spans="5:28" s="1" customFormat="1" ht="12.75">
      <c r="E201" s="6"/>
      <c r="H201" s="6"/>
      <c r="K201" s="6"/>
      <c r="N201" s="6"/>
      <c r="O201" s="6"/>
      <c r="Q201" s="6"/>
      <c r="U201" s="6"/>
      <c r="X201" s="6"/>
      <c r="AB201" s="6"/>
    </row>
    <row r="202" spans="5:28" s="1" customFormat="1" ht="12.75">
      <c r="E202" s="6"/>
      <c r="H202" s="6"/>
      <c r="K202" s="6"/>
      <c r="N202" s="6"/>
      <c r="O202" s="6"/>
      <c r="Q202" s="6"/>
      <c r="U202" s="6"/>
      <c r="X202" s="6"/>
      <c r="AB202" s="6"/>
    </row>
    <row r="203" spans="5:28" s="1" customFormat="1" ht="12.75">
      <c r="E203" s="6"/>
      <c r="H203" s="6"/>
      <c r="K203" s="6"/>
      <c r="N203" s="6"/>
      <c r="O203" s="6"/>
      <c r="Q203" s="6"/>
      <c r="U203" s="6"/>
      <c r="X203" s="6"/>
      <c r="AB203" s="6"/>
    </row>
    <row r="204" spans="5:28" s="1" customFormat="1" ht="12.75">
      <c r="E204" s="6"/>
      <c r="H204" s="6"/>
      <c r="K204" s="6"/>
      <c r="N204" s="6"/>
      <c r="O204" s="6"/>
      <c r="Q204" s="6"/>
      <c r="U204" s="6"/>
      <c r="X204" s="6"/>
      <c r="AB204" s="6"/>
    </row>
    <row r="205" spans="5:28" s="1" customFormat="1" ht="12.75">
      <c r="E205" s="6"/>
      <c r="H205" s="6"/>
      <c r="K205" s="6"/>
      <c r="N205" s="6"/>
      <c r="O205" s="6"/>
      <c r="Q205" s="6"/>
      <c r="U205" s="6"/>
      <c r="X205" s="6"/>
      <c r="AB205" s="6"/>
    </row>
    <row r="206" spans="5:28" s="1" customFormat="1" ht="12.75">
      <c r="E206" s="6"/>
      <c r="H206" s="6"/>
      <c r="K206" s="6"/>
      <c r="N206" s="6"/>
      <c r="O206" s="6"/>
      <c r="Q206" s="6"/>
      <c r="U206" s="6"/>
      <c r="X206" s="6"/>
      <c r="AB206" s="6"/>
    </row>
    <row r="207" spans="5:28" s="1" customFormat="1" ht="12.75">
      <c r="E207" s="6"/>
      <c r="H207" s="6"/>
      <c r="K207" s="6"/>
      <c r="N207" s="6"/>
      <c r="O207" s="6"/>
      <c r="Q207" s="6"/>
      <c r="U207" s="6"/>
      <c r="X207" s="6"/>
      <c r="AB207" s="6"/>
    </row>
    <row r="208" spans="5:28" s="1" customFormat="1" ht="12.75">
      <c r="E208" s="6"/>
      <c r="H208" s="6"/>
      <c r="K208" s="6"/>
      <c r="N208" s="6"/>
      <c r="O208" s="6"/>
      <c r="Q208" s="6"/>
      <c r="U208" s="6"/>
      <c r="X208" s="6"/>
      <c r="AB208" s="6"/>
    </row>
    <row r="209" spans="5:28" s="1" customFormat="1" ht="12.75">
      <c r="E209" s="6"/>
      <c r="H209" s="6"/>
      <c r="K209" s="6"/>
      <c r="N209" s="6"/>
      <c r="O209" s="6"/>
      <c r="Q209" s="6"/>
      <c r="U209" s="6"/>
      <c r="X209" s="6"/>
      <c r="AB209" s="6"/>
    </row>
    <row r="210" spans="5:28" s="1" customFormat="1" ht="12.75">
      <c r="E210" s="6"/>
      <c r="H210" s="6"/>
      <c r="K210" s="6"/>
      <c r="N210" s="6"/>
      <c r="O210" s="6"/>
      <c r="Q210" s="6"/>
      <c r="U210" s="6"/>
      <c r="X210" s="6"/>
      <c r="AB210" s="6"/>
    </row>
    <row r="211" spans="5:28" s="1" customFormat="1" ht="12.75">
      <c r="E211" s="6"/>
      <c r="H211" s="6"/>
      <c r="K211" s="6"/>
      <c r="N211" s="6"/>
      <c r="O211" s="6"/>
      <c r="Q211" s="6"/>
      <c r="U211" s="6"/>
      <c r="X211" s="6"/>
      <c r="AB211" s="6"/>
    </row>
    <row r="212" spans="5:28" s="1" customFormat="1" ht="12.75">
      <c r="E212" s="6"/>
      <c r="H212" s="6"/>
      <c r="K212" s="6"/>
      <c r="N212" s="6"/>
      <c r="O212" s="6"/>
      <c r="Q212" s="6"/>
      <c r="U212" s="6"/>
      <c r="X212" s="6"/>
      <c r="AB212" s="6"/>
    </row>
    <row r="213" spans="5:28" s="1" customFormat="1" ht="12.75">
      <c r="E213" s="6"/>
      <c r="H213" s="6"/>
      <c r="K213" s="6"/>
      <c r="N213" s="6"/>
      <c r="O213" s="6"/>
      <c r="Q213" s="6"/>
      <c r="U213" s="6"/>
      <c r="X213" s="6"/>
      <c r="AB213" s="6"/>
    </row>
    <row r="214" spans="5:28" s="1" customFormat="1" ht="12.75">
      <c r="E214" s="6"/>
      <c r="H214" s="6"/>
      <c r="K214" s="6"/>
      <c r="N214" s="6"/>
      <c r="O214" s="6"/>
      <c r="Q214" s="6"/>
      <c r="U214" s="6"/>
      <c r="X214" s="6"/>
      <c r="AB214" s="6"/>
    </row>
    <row r="215" spans="5:28" s="1" customFormat="1" ht="12.75">
      <c r="E215" s="6"/>
      <c r="H215" s="6"/>
      <c r="K215" s="6"/>
      <c r="N215" s="6"/>
      <c r="O215" s="6"/>
      <c r="Q215" s="6"/>
      <c r="U215" s="6"/>
      <c r="X215" s="6"/>
      <c r="AB215" s="6"/>
    </row>
    <row r="216" spans="5:28" s="1" customFormat="1" ht="12.75">
      <c r="E216" s="6"/>
      <c r="H216" s="6"/>
      <c r="K216" s="6"/>
      <c r="N216" s="6"/>
      <c r="O216" s="6"/>
      <c r="Q216" s="6"/>
      <c r="U216" s="6"/>
      <c r="X216" s="6"/>
      <c r="AB216" s="6"/>
    </row>
    <row r="217" spans="5:28" s="1" customFormat="1" ht="12.75">
      <c r="E217" s="6"/>
      <c r="H217" s="6"/>
      <c r="K217" s="6"/>
      <c r="N217" s="6"/>
      <c r="O217" s="6"/>
      <c r="Q217" s="6"/>
      <c r="U217" s="6"/>
      <c r="X217" s="6"/>
      <c r="AB217" s="6"/>
    </row>
    <row r="218" spans="5:28" s="1" customFormat="1" ht="12.75">
      <c r="E218" s="6"/>
      <c r="H218" s="6"/>
      <c r="K218" s="6"/>
      <c r="N218" s="6"/>
      <c r="O218" s="6"/>
      <c r="Q218" s="6"/>
      <c r="U218" s="6"/>
      <c r="X218" s="6"/>
      <c r="AB218" s="6"/>
    </row>
    <row r="219" spans="5:28" s="1" customFormat="1" ht="12.75">
      <c r="E219" s="6"/>
      <c r="H219" s="6"/>
      <c r="K219" s="6"/>
      <c r="N219" s="6"/>
      <c r="O219" s="6"/>
      <c r="Q219" s="6"/>
      <c r="U219" s="6"/>
      <c r="X219" s="6"/>
      <c r="AB219" s="6"/>
    </row>
    <row r="220" spans="5:28" s="1" customFormat="1" ht="12.75">
      <c r="E220" s="6"/>
      <c r="H220" s="6"/>
      <c r="K220" s="6"/>
      <c r="N220" s="6"/>
      <c r="O220" s="6"/>
      <c r="Q220" s="6"/>
      <c r="U220" s="6"/>
      <c r="X220" s="6"/>
      <c r="AB220" s="6"/>
    </row>
    <row r="221" spans="5:28" s="1" customFormat="1" ht="12.75">
      <c r="E221" s="6"/>
      <c r="H221" s="6"/>
      <c r="K221" s="6"/>
      <c r="N221" s="6"/>
      <c r="O221" s="6"/>
      <c r="Q221" s="6"/>
      <c r="U221" s="6"/>
      <c r="X221" s="6"/>
      <c r="AB221" s="6"/>
    </row>
    <row r="222" spans="5:28" s="1" customFormat="1" ht="12.75">
      <c r="E222" s="6"/>
      <c r="H222" s="6"/>
      <c r="K222" s="6"/>
      <c r="N222" s="6"/>
      <c r="O222" s="6"/>
      <c r="Q222" s="6"/>
      <c r="U222" s="6"/>
      <c r="X222" s="6"/>
      <c r="AB222" s="6"/>
    </row>
    <row r="223" spans="5:28" s="1" customFormat="1" ht="12.75">
      <c r="E223" s="6"/>
      <c r="H223" s="6"/>
      <c r="K223" s="6"/>
      <c r="N223" s="6"/>
      <c r="O223" s="6"/>
      <c r="Q223" s="6"/>
      <c r="U223" s="6"/>
      <c r="X223" s="6"/>
      <c r="AB223" s="6"/>
    </row>
    <row r="224" spans="5:28" s="1" customFormat="1" ht="12.75">
      <c r="E224" s="6"/>
      <c r="H224" s="6"/>
      <c r="K224" s="6"/>
      <c r="N224" s="6"/>
      <c r="O224" s="6"/>
      <c r="Q224" s="6"/>
      <c r="U224" s="6"/>
      <c r="X224" s="6"/>
      <c r="AB224" s="6"/>
    </row>
    <row r="225" spans="5:28" s="1" customFormat="1" ht="12.75">
      <c r="E225" s="6"/>
      <c r="H225" s="6"/>
      <c r="K225" s="6"/>
      <c r="N225" s="6"/>
      <c r="O225" s="6"/>
      <c r="Q225" s="6"/>
      <c r="U225" s="6"/>
      <c r="X225" s="6"/>
      <c r="AB225" s="6"/>
    </row>
    <row r="226" spans="5:28" s="1" customFormat="1" ht="12.75">
      <c r="E226" s="6"/>
      <c r="H226" s="6"/>
      <c r="K226" s="6"/>
      <c r="N226" s="6"/>
      <c r="O226" s="6"/>
      <c r="Q226" s="6"/>
      <c r="U226" s="6"/>
      <c r="X226" s="6"/>
      <c r="AB226" s="6"/>
    </row>
    <row r="227" spans="5:28" s="1" customFormat="1" ht="12.75">
      <c r="E227" s="6"/>
      <c r="H227" s="6"/>
      <c r="K227" s="6"/>
      <c r="N227" s="6"/>
      <c r="O227" s="6"/>
      <c r="Q227" s="6"/>
      <c r="U227" s="6"/>
      <c r="X227" s="6"/>
      <c r="AB227" s="6"/>
    </row>
    <row r="228" spans="5:28" s="1" customFormat="1" ht="12.75">
      <c r="E228" s="6"/>
      <c r="H228" s="6"/>
      <c r="K228" s="6"/>
      <c r="N228" s="6"/>
      <c r="O228" s="6"/>
      <c r="Q228" s="6"/>
      <c r="U228" s="6"/>
      <c r="X228" s="6"/>
      <c r="AB228" s="6"/>
    </row>
    <row r="229" spans="5:28" s="1" customFormat="1" ht="12.75">
      <c r="E229" s="6"/>
      <c r="H229" s="6"/>
      <c r="K229" s="6"/>
      <c r="N229" s="6"/>
      <c r="O229" s="6"/>
      <c r="Q229" s="6"/>
      <c r="U229" s="6"/>
      <c r="X229" s="6"/>
      <c r="AB229" s="6"/>
    </row>
    <row r="230" spans="5:28" s="1" customFormat="1" ht="12.75">
      <c r="E230" s="6"/>
      <c r="H230" s="6"/>
      <c r="K230" s="6"/>
      <c r="N230" s="6"/>
      <c r="O230" s="6"/>
      <c r="Q230" s="6"/>
      <c r="U230" s="6"/>
      <c r="X230" s="6"/>
      <c r="AB230" s="6"/>
    </row>
    <row r="231" spans="5:28" s="1" customFormat="1" ht="12.75">
      <c r="E231" s="6"/>
      <c r="H231" s="6"/>
      <c r="K231" s="6"/>
      <c r="N231" s="6"/>
      <c r="O231" s="6"/>
      <c r="Q231" s="6"/>
      <c r="U231" s="6"/>
      <c r="X231" s="6"/>
      <c r="AB231" s="6"/>
    </row>
    <row r="232" spans="5:28" s="1" customFormat="1" ht="12.75">
      <c r="E232" s="6"/>
      <c r="H232" s="6"/>
      <c r="K232" s="6"/>
      <c r="N232" s="6"/>
      <c r="O232" s="6"/>
      <c r="Q232" s="6"/>
      <c r="U232" s="6"/>
      <c r="X232" s="6"/>
      <c r="AB232" s="6"/>
    </row>
    <row r="233" spans="5:28" s="1" customFormat="1" ht="12.75">
      <c r="E233" s="6"/>
      <c r="H233" s="6"/>
      <c r="K233" s="6"/>
      <c r="N233" s="6"/>
      <c r="O233" s="6"/>
      <c r="Q233" s="6"/>
      <c r="U233" s="6"/>
      <c r="X233" s="6"/>
      <c r="AB233" s="6"/>
    </row>
    <row r="234" spans="5:28" s="1" customFormat="1" ht="12.75">
      <c r="E234" s="6"/>
      <c r="H234" s="6"/>
      <c r="K234" s="6"/>
      <c r="N234" s="6"/>
      <c r="O234" s="6"/>
      <c r="Q234" s="6"/>
      <c r="U234" s="6"/>
      <c r="X234" s="6"/>
      <c r="AB234" s="6"/>
    </row>
    <row r="235" spans="5:28" s="1" customFormat="1" ht="12.75">
      <c r="E235" s="6"/>
      <c r="H235" s="6"/>
      <c r="K235" s="6"/>
      <c r="N235" s="6"/>
      <c r="O235" s="6"/>
      <c r="Q235" s="6"/>
      <c r="U235" s="6"/>
      <c r="X235" s="6"/>
      <c r="AB235" s="6"/>
    </row>
    <row r="236" spans="5:28" s="1" customFormat="1" ht="12.75">
      <c r="E236" s="6"/>
      <c r="H236" s="6"/>
      <c r="K236" s="6"/>
      <c r="N236" s="6"/>
      <c r="O236" s="6"/>
      <c r="Q236" s="6"/>
      <c r="U236" s="6"/>
      <c r="X236" s="6"/>
      <c r="AB236" s="6"/>
    </row>
    <row r="237" spans="5:28" s="1" customFormat="1" ht="12.75">
      <c r="E237" s="6"/>
      <c r="H237" s="6"/>
      <c r="K237" s="6"/>
      <c r="N237" s="6"/>
      <c r="O237" s="6"/>
      <c r="Q237" s="6"/>
      <c r="U237" s="6"/>
      <c r="X237" s="6"/>
      <c r="AB237" s="6"/>
    </row>
    <row r="238" spans="5:28" s="1" customFormat="1" ht="12.75">
      <c r="E238" s="6"/>
      <c r="H238" s="6"/>
      <c r="K238" s="6"/>
      <c r="N238" s="6"/>
      <c r="O238" s="6"/>
      <c r="Q238" s="6"/>
      <c r="U238" s="6"/>
      <c r="X238" s="6"/>
      <c r="AB238" s="6"/>
    </row>
    <row r="239" spans="5:28" s="1" customFormat="1" ht="12.75">
      <c r="E239" s="6"/>
      <c r="H239" s="6"/>
      <c r="K239" s="6"/>
      <c r="N239" s="6"/>
      <c r="O239" s="6"/>
      <c r="Q239" s="6"/>
      <c r="U239" s="6"/>
      <c r="X239" s="6"/>
      <c r="AB239" s="6"/>
    </row>
    <row r="240" spans="5:28" s="1" customFormat="1" ht="12.75">
      <c r="E240" s="6"/>
      <c r="H240" s="6"/>
      <c r="K240" s="6"/>
      <c r="N240" s="6"/>
      <c r="O240" s="6"/>
      <c r="Q240" s="6"/>
      <c r="U240" s="6"/>
      <c r="X240" s="6"/>
      <c r="AB240" s="6"/>
    </row>
    <row r="241" spans="5:28" s="1" customFormat="1" ht="12.75">
      <c r="E241" s="6"/>
      <c r="H241" s="6"/>
      <c r="K241" s="6"/>
      <c r="N241" s="6"/>
      <c r="O241" s="6"/>
      <c r="Q241" s="6"/>
      <c r="U241" s="6"/>
      <c r="X241" s="6"/>
      <c r="AB241" s="6"/>
    </row>
    <row r="242" spans="5:28" s="1" customFormat="1" ht="12.75">
      <c r="E242" s="6"/>
      <c r="H242" s="6"/>
      <c r="K242" s="6"/>
      <c r="N242" s="6"/>
      <c r="O242" s="6"/>
      <c r="Q242" s="6"/>
      <c r="U242" s="6"/>
      <c r="X242" s="6"/>
      <c r="AB242" s="6"/>
    </row>
    <row r="243" spans="5:28" s="1" customFormat="1" ht="12.75">
      <c r="E243" s="6"/>
      <c r="H243" s="6"/>
      <c r="K243" s="6"/>
      <c r="N243" s="6"/>
      <c r="O243" s="6"/>
      <c r="Q243" s="6"/>
      <c r="U243" s="6"/>
      <c r="X243" s="6"/>
      <c r="AB243" s="6"/>
    </row>
    <row r="244" spans="5:28" s="1" customFormat="1" ht="12.75">
      <c r="E244" s="6"/>
      <c r="H244" s="6"/>
      <c r="K244" s="6"/>
      <c r="N244" s="6"/>
      <c r="O244" s="6"/>
      <c r="Q244" s="6"/>
      <c r="U244" s="6"/>
      <c r="X244" s="6"/>
      <c r="AB244" s="6"/>
    </row>
    <row r="245" spans="5:28" s="1" customFormat="1" ht="12.75">
      <c r="E245" s="6"/>
      <c r="H245" s="6"/>
      <c r="K245" s="6"/>
      <c r="N245" s="6"/>
      <c r="O245" s="6"/>
      <c r="Q245" s="6"/>
      <c r="U245" s="6"/>
      <c r="X245" s="6"/>
      <c r="AB245" s="6"/>
    </row>
    <row r="246" spans="5:28" s="1" customFormat="1" ht="12.75">
      <c r="E246" s="6"/>
      <c r="H246" s="6"/>
      <c r="K246" s="6"/>
      <c r="N246" s="6"/>
      <c r="O246" s="6"/>
      <c r="Q246" s="6"/>
      <c r="U246" s="6"/>
      <c r="X246" s="6"/>
      <c r="AB246" s="6"/>
    </row>
    <row r="247" spans="5:28" s="1" customFormat="1" ht="12.75">
      <c r="E247" s="6"/>
      <c r="H247" s="6"/>
      <c r="K247" s="6"/>
      <c r="N247" s="6"/>
      <c r="O247" s="6"/>
      <c r="Q247" s="6"/>
      <c r="U247" s="6"/>
      <c r="X247" s="6"/>
      <c r="AB247" s="6"/>
    </row>
    <row r="248" spans="5:28" s="1" customFormat="1" ht="12.75">
      <c r="E248" s="6"/>
      <c r="H248" s="6"/>
      <c r="K248" s="6"/>
      <c r="N248" s="6"/>
      <c r="O248" s="6"/>
      <c r="Q248" s="6"/>
      <c r="U248" s="6"/>
      <c r="X248" s="6"/>
      <c r="AB248" s="6"/>
    </row>
    <row r="249" spans="5:28" s="1" customFormat="1" ht="12.75">
      <c r="E249" s="6"/>
      <c r="H249" s="6"/>
      <c r="K249" s="6"/>
      <c r="N249" s="6"/>
      <c r="O249" s="6"/>
      <c r="Q249" s="6"/>
      <c r="U249" s="6"/>
      <c r="X249" s="6"/>
      <c r="AB249" s="6"/>
    </row>
    <row r="250" spans="5:28" s="1" customFormat="1" ht="12.75">
      <c r="E250" s="6"/>
      <c r="H250" s="6"/>
      <c r="K250" s="6"/>
      <c r="N250" s="6"/>
      <c r="O250" s="6"/>
      <c r="Q250" s="6"/>
      <c r="U250" s="6"/>
      <c r="X250" s="6"/>
      <c r="AB250" s="6"/>
    </row>
    <row r="251" spans="5:28" s="1" customFormat="1" ht="12.75">
      <c r="E251" s="6"/>
      <c r="H251" s="6"/>
      <c r="K251" s="6"/>
      <c r="N251" s="6"/>
      <c r="O251" s="6"/>
      <c r="Q251" s="6"/>
      <c r="U251" s="6"/>
      <c r="X251" s="6"/>
      <c r="AB251" s="6"/>
    </row>
    <row r="252" spans="5:28" s="1" customFormat="1" ht="12.75">
      <c r="E252" s="6"/>
      <c r="H252" s="6"/>
      <c r="K252" s="6"/>
      <c r="N252" s="6"/>
      <c r="O252" s="6"/>
      <c r="Q252" s="6"/>
      <c r="U252" s="6"/>
      <c r="X252" s="6"/>
      <c r="AB252" s="6"/>
    </row>
    <row r="253" spans="5:28" s="1" customFormat="1" ht="12.75">
      <c r="E253" s="6"/>
      <c r="H253" s="6"/>
      <c r="K253" s="6"/>
      <c r="N253" s="6"/>
      <c r="O253" s="6"/>
      <c r="Q253" s="6"/>
      <c r="U253" s="6"/>
      <c r="X253" s="6"/>
      <c r="AB253" s="6"/>
    </row>
    <row r="254" spans="5:28" s="1" customFormat="1" ht="12.75">
      <c r="E254" s="6"/>
      <c r="H254" s="6"/>
      <c r="K254" s="6"/>
      <c r="N254" s="6"/>
      <c r="O254" s="6"/>
      <c r="Q254" s="6"/>
      <c r="U254" s="6"/>
      <c r="X254" s="6"/>
      <c r="AB254" s="6"/>
    </row>
    <row r="255" spans="5:28" s="1" customFormat="1" ht="12.75">
      <c r="E255" s="6"/>
      <c r="H255" s="6"/>
      <c r="K255" s="6"/>
      <c r="N255" s="6"/>
      <c r="O255" s="6"/>
      <c r="Q255" s="6"/>
      <c r="U255" s="6"/>
      <c r="X255" s="6"/>
      <c r="AB255" s="6"/>
    </row>
    <row r="256" spans="5:28" s="1" customFormat="1" ht="12.75">
      <c r="E256" s="6"/>
      <c r="H256" s="6"/>
      <c r="K256" s="6"/>
      <c r="N256" s="6"/>
      <c r="O256" s="6"/>
      <c r="Q256" s="6"/>
      <c r="U256" s="6"/>
      <c r="X256" s="6"/>
      <c r="AB256" s="6"/>
    </row>
    <row r="257" spans="5:28" s="1" customFormat="1" ht="12.75">
      <c r="E257" s="6"/>
      <c r="H257" s="6"/>
      <c r="K257" s="6"/>
      <c r="N257" s="6"/>
      <c r="O257" s="6"/>
      <c r="Q257" s="6"/>
      <c r="U257" s="6"/>
      <c r="X257" s="6"/>
      <c r="AB257" s="6"/>
    </row>
    <row r="258" spans="5:28" s="1" customFormat="1" ht="12.75">
      <c r="E258" s="6"/>
      <c r="H258" s="6"/>
      <c r="K258" s="6"/>
      <c r="N258" s="6"/>
      <c r="O258" s="6"/>
      <c r="Q258" s="6"/>
      <c r="U258" s="6"/>
      <c r="X258" s="6"/>
      <c r="AB258" s="6"/>
    </row>
    <row r="259" spans="5:28" s="1" customFormat="1" ht="12.75">
      <c r="E259" s="6"/>
      <c r="H259" s="6"/>
      <c r="K259" s="6"/>
      <c r="N259" s="6"/>
      <c r="O259" s="6"/>
      <c r="Q259" s="6"/>
      <c r="U259" s="6"/>
      <c r="X259" s="6"/>
      <c r="AB259" s="6"/>
    </row>
    <row r="260" spans="5:28" s="1" customFormat="1" ht="12.75">
      <c r="E260" s="6"/>
      <c r="H260" s="6"/>
      <c r="K260" s="6"/>
      <c r="N260" s="6"/>
      <c r="O260" s="6"/>
      <c r="Q260" s="6"/>
      <c r="U260" s="6"/>
      <c r="X260" s="6"/>
      <c r="AB260" s="6"/>
    </row>
    <row r="261" spans="5:28" s="1" customFormat="1" ht="12.75">
      <c r="E261" s="6"/>
      <c r="H261" s="6"/>
      <c r="K261" s="6"/>
      <c r="N261" s="6"/>
      <c r="O261" s="6"/>
      <c r="Q261" s="6"/>
      <c r="U261" s="6"/>
      <c r="X261" s="6"/>
      <c r="AB261" s="6"/>
    </row>
    <row r="262" spans="5:28" s="1" customFormat="1" ht="12.75">
      <c r="E262" s="6"/>
      <c r="H262" s="6"/>
      <c r="K262" s="6"/>
      <c r="N262" s="6"/>
      <c r="O262" s="6"/>
      <c r="Q262" s="6"/>
      <c r="U262" s="6"/>
      <c r="X262" s="6"/>
      <c r="AB262" s="6"/>
    </row>
    <row r="263" spans="5:28" s="1" customFormat="1" ht="12.75">
      <c r="E263" s="6"/>
      <c r="H263" s="6"/>
      <c r="K263" s="6"/>
      <c r="N263" s="6"/>
      <c r="O263" s="6"/>
      <c r="Q263" s="6"/>
      <c r="U263" s="6"/>
      <c r="X263" s="6"/>
      <c r="AB263" s="6"/>
    </row>
    <row r="264" spans="5:28" s="1" customFormat="1" ht="12.75">
      <c r="E264" s="6"/>
      <c r="H264" s="6"/>
      <c r="K264" s="6"/>
      <c r="N264" s="6"/>
      <c r="O264" s="6"/>
      <c r="Q264" s="6"/>
      <c r="U264" s="6"/>
      <c r="X264" s="6"/>
      <c r="AB264" s="6"/>
    </row>
    <row r="265" spans="5:28" s="1" customFormat="1" ht="12.75">
      <c r="E265" s="6"/>
      <c r="H265" s="6"/>
      <c r="K265" s="6"/>
      <c r="N265" s="6"/>
      <c r="O265" s="6"/>
      <c r="Q265" s="6"/>
      <c r="U265" s="6"/>
      <c r="X265" s="6"/>
      <c r="AB265" s="6"/>
    </row>
    <row r="266" spans="5:28" s="1" customFormat="1" ht="12.75">
      <c r="E266" s="6"/>
      <c r="H266" s="6"/>
      <c r="K266" s="6"/>
      <c r="N266" s="6"/>
      <c r="O266" s="6"/>
      <c r="Q266" s="6"/>
      <c r="U266" s="6"/>
      <c r="X266" s="6"/>
      <c r="AB266" s="6"/>
    </row>
    <row r="267" spans="5:28" s="1" customFormat="1" ht="12.75">
      <c r="E267" s="6"/>
      <c r="H267" s="6"/>
      <c r="K267" s="6"/>
      <c r="N267" s="6"/>
      <c r="O267" s="6"/>
      <c r="Q267" s="6"/>
      <c r="U267" s="6"/>
      <c r="X267" s="6"/>
      <c r="AB267" s="6"/>
    </row>
    <row r="268" spans="5:28" s="1" customFormat="1" ht="12.75">
      <c r="E268" s="6"/>
      <c r="H268" s="6"/>
      <c r="K268" s="6"/>
      <c r="N268" s="6"/>
      <c r="O268" s="6"/>
      <c r="Q268" s="6"/>
      <c r="U268" s="6"/>
      <c r="X268" s="6"/>
      <c r="AB268" s="6"/>
    </row>
    <row r="269" spans="5:28" s="1" customFormat="1" ht="12.75">
      <c r="E269" s="6"/>
      <c r="H269" s="6"/>
      <c r="K269" s="6"/>
      <c r="N269" s="6"/>
      <c r="O269" s="6"/>
      <c r="Q269" s="6"/>
      <c r="U269" s="6"/>
      <c r="X269" s="6"/>
      <c r="AB269" s="6"/>
    </row>
    <row r="270" spans="5:28" s="1" customFormat="1" ht="12.75">
      <c r="E270" s="6"/>
      <c r="H270" s="6"/>
      <c r="K270" s="6"/>
      <c r="N270" s="6"/>
      <c r="O270" s="6"/>
      <c r="Q270" s="6"/>
      <c r="U270" s="6"/>
      <c r="X270" s="6"/>
      <c r="AB270" s="6"/>
    </row>
    <row r="271" spans="5:28" s="1" customFormat="1" ht="12.75">
      <c r="E271" s="6"/>
      <c r="H271" s="6"/>
      <c r="K271" s="6"/>
      <c r="N271" s="6"/>
      <c r="O271" s="6"/>
      <c r="Q271" s="6"/>
      <c r="U271" s="6"/>
      <c r="X271" s="6"/>
      <c r="AB271" s="6"/>
    </row>
    <row r="272" spans="5:28" s="1" customFormat="1" ht="12.75">
      <c r="E272" s="6"/>
      <c r="H272" s="6"/>
      <c r="K272" s="6"/>
      <c r="N272" s="6"/>
      <c r="O272" s="6"/>
      <c r="Q272" s="6"/>
      <c r="U272" s="6"/>
      <c r="X272" s="6"/>
      <c r="AB272" s="6"/>
    </row>
    <row r="273" spans="5:28" s="1" customFormat="1" ht="12.75">
      <c r="E273" s="6"/>
      <c r="H273" s="6"/>
      <c r="K273" s="6"/>
      <c r="N273" s="6"/>
      <c r="O273" s="6"/>
      <c r="Q273" s="6"/>
      <c r="U273" s="6"/>
      <c r="X273" s="6"/>
      <c r="AB273" s="6"/>
    </row>
    <row r="274" spans="5:28" s="1" customFormat="1" ht="12.75">
      <c r="E274" s="6"/>
      <c r="H274" s="6"/>
      <c r="K274" s="6"/>
      <c r="N274" s="6"/>
      <c r="O274" s="6"/>
      <c r="Q274" s="6"/>
      <c r="U274" s="6"/>
      <c r="X274" s="6"/>
      <c r="AB274" s="6"/>
    </row>
    <row r="275" spans="5:28" s="1" customFormat="1" ht="12.75">
      <c r="E275" s="6"/>
      <c r="H275" s="6"/>
      <c r="K275" s="6"/>
      <c r="N275" s="6"/>
      <c r="O275" s="6"/>
      <c r="Q275" s="6"/>
      <c r="U275" s="6"/>
      <c r="X275" s="6"/>
      <c r="AB275" s="6"/>
    </row>
    <row r="276" spans="5:28" s="1" customFormat="1" ht="12.75">
      <c r="E276" s="6"/>
      <c r="H276" s="6"/>
      <c r="K276" s="6"/>
      <c r="N276" s="6"/>
      <c r="O276" s="6"/>
      <c r="Q276" s="6"/>
      <c r="U276" s="6"/>
      <c r="X276" s="6"/>
      <c r="AB276" s="6"/>
    </row>
    <row r="277" spans="5:28" s="1" customFormat="1" ht="12.75">
      <c r="E277" s="6"/>
      <c r="H277" s="6"/>
      <c r="K277" s="6"/>
      <c r="N277" s="6"/>
      <c r="O277" s="6"/>
      <c r="Q277" s="6"/>
      <c r="U277" s="6"/>
      <c r="X277" s="6"/>
      <c r="AB277" s="6"/>
    </row>
    <row r="278" spans="5:28" s="1" customFormat="1" ht="12.75">
      <c r="E278" s="6"/>
      <c r="H278" s="6"/>
      <c r="K278" s="6"/>
      <c r="N278" s="6"/>
      <c r="O278" s="6"/>
      <c r="Q278" s="6"/>
      <c r="U278" s="6"/>
      <c r="X278" s="6"/>
      <c r="AB278" s="6"/>
    </row>
    <row r="279" spans="5:28" s="1" customFormat="1" ht="12.75">
      <c r="E279" s="6"/>
      <c r="H279" s="6"/>
      <c r="K279" s="6"/>
      <c r="N279" s="6"/>
      <c r="O279" s="6"/>
      <c r="Q279" s="6"/>
      <c r="U279" s="6"/>
      <c r="X279" s="6"/>
      <c r="AB279" s="6"/>
    </row>
    <row r="280" spans="5:28" s="1" customFormat="1" ht="12.75">
      <c r="E280" s="6"/>
      <c r="H280" s="6"/>
      <c r="K280" s="6"/>
      <c r="N280" s="6"/>
      <c r="O280" s="6"/>
      <c r="Q280" s="6"/>
      <c r="U280" s="6"/>
      <c r="X280" s="6"/>
      <c r="AB280" s="6"/>
    </row>
    <row r="281" spans="5:28" s="1" customFormat="1" ht="12.75">
      <c r="E281" s="6"/>
      <c r="H281" s="6"/>
      <c r="K281" s="6"/>
      <c r="N281" s="6"/>
      <c r="O281" s="6"/>
      <c r="Q281" s="6"/>
      <c r="U281" s="6"/>
      <c r="X281" s="6"/>
      <c r="AB281" s="6"/>
    </row>
    <row r="282" spans="5:28" s="1" customFormat="1" ht="12.75">
      <c r="E282" s="6"/>
      <c r="H282" s="6"/>
      <c r="K282" s="6"/>
      <c r="N282" s="6"/>
      <c r="O282" s="6"/>
      <c r="Q282" s="6"/>
      <c r="U282" s="6"/>
      <c r="X282" s="6"/>
      <c r="AB282" s="6"/>
    </row>
    <row r="283" spans="5:28" s="1" customFormat="1" ht="12.75">
      <c r="E283" s="6"/>
      <c r="H283" s="6"/>
      <c r="K283" s="6"/>
      <c r="N283" s="6"/>
      <c r="O283" s="6"/>
      <c r="Q283" s="6"/>
      <c r="U283" s="6"/>
      <c r="X283" s="6"/>
      <c r="AB283" s="6"/>
    </row>
    <row r="284" spans="5:28" s="1" customFormat="1" ht="12.75">
      <c r="E284" s="6"/>
      <c r="H284" s="6"/>
      <c r="K284" s="6"/>
      <c r="N284" s="6"/>
      <c r="O284" s="6"/>
      <c r="Q284" s="6"/>
      <c r="U284" s="6"/>
      <c r="X284" s="6"/>
      <c r="AB284" s="6"/>
    </row>
    <row r="285" spans="5:28" s="1" customFormat="1" ht="12.75">
      <c r="E285" s="6"/>
      <c r="H285" s="6"/>
      <c r="K285" s="6"/>
      <c r="N285" s="6"/>
      <c r="O285" s="6"/>
      <c r="Q285" s="6"/>
      <c r="U285" s="6"/>
      <c r="X285" s="6"/>
      <c r="AB285" s="6"/>
    </row>
    <row r="286" spans="5:28" s="1" customFormat="1" ht="12.75">
      <c r="E286" s="6"/>
      <c r="H286" s="6"/>
      <c r="K286" s="6"/>
      <c r="N286" s="6"/>
      <c r="O286" s="6"/>
      <c r="Q286" s="6"/>
      <c r="U286" s="6"/>
      <c r="X286" s="6"/>
      <c r="AB286" s="6"/>
    </row>
    <row r="287" spans="5:28" s="1" customFormat="1" ht="12.75">
      <c r="E287" s="6"/>
      <c r="H287" s="6"/>
      <c r="K287" s="6"/>
      <c r="N287" s="6"/>
      <c r="O287" s="6"/>
      <c r="Q287" s="6"/>
      <c r="U287" s="6"/>
      <c r="X287" s="6"/>
      <c r="AB287" s="6"/>
    </row>
    <row r="288" spans="5:28" s="1" customFormat="1" ht="12.75">
      <c r="E288" s="6"/>
      <c r="H288" s="6"/>
      <c r="K288" s="6"/>
      <c r="N288" s="6"/>
      <c r="O288" s="6"/>
      <c r="Q288" s="6"/>
      <c r="U288" s="6"/>
      <c r="X288" s="6"/>
      <c r="AB288" s="6"/>
    </row>
    <row r="289" spans="5:28" s="1" customFormat="1" ht="12.75">
      <c r="E289" s="6"/>
      <c r="H289" s="6"/>
      <c r="K289" s="6"/>
      <c r="N289" s="6"/>
      <c r="O289" s="6"/>
      <c r="Q289" s="6"/>
      <c r="U289" s="6"/>
      <c r="X289" s="6"/>
      <c r="AB289" s="6"/>
    </row>
    <row r="290" spans="5:28" s="1" customFormat="1" ht="12.75">
      <c r="E290" s="6"/>
      <c r="H290" s="6"/>
      <c r="K290" s="6"/>
      <c r="N290" s="6"/>
      <c r="O290" s="6"/>
      <c r="Q290" s="6"/>
      <c r="U290" s="6"/>
      <c r="X290" s="6"/>
      <c r="AB290" s="6"/>
    </row>
    <row r="291" spans="5:28" s="1" customFormat="1" ht="12.75">
      <c r="E291" s="6"/>
      <c r="H291" s="6"/>
      <c r="K291" s="6"/>
      <c r="N291" s="6"/>
      <c r="O291" s="6"/>
      <c r="Q291" s="6"/>
      <c r="U291" s="6"/>
      <c r="X291" s="6"/>
      <c r="AB291" s="6"/>
    </row>
    <row r="292" spans="5:28" s="1" customFormat="1" ht="12.75">
      <c r="E292" s="6"/>
      <c r="H292" s="6"/>
      <c r="K292" s="6"/>
      <c r="N292" s="6"/>
      <c r="O292" s="6"/>
      <c r="Q292" s="6"/>
      <c r="U292" s="6"/>
      <c r="X292" s="6"/>
      <c r="AB292" s="6"/>
    </row>
    <row r="293" spans="5:28" s="1" customFormat="1" ht="12.75">
      <c r="E293" s="6"/>
      <c r="H293" s="6"/>
      <c r="K293" s="6"/>
      <c r="N293" s="6"/>
      <c r="O293" s="6"/>
      <c r="Q293" s="6"/>
      <c r="U293" s="6"/>
      <c r="X293" s="6"/>
      <c r="AB293" s="6"/>
    </row>
    <row r="294" spans="5:28" s="1" customFormat="1" ht="12.75">
      <c r="E294" s="6"/>
      <c r="H294" s="6"/>
      <c r="K294" s="6"/>
      <c r="N294" s="6"/>
      <c r="O294" s="6"/>
      <c r="Q294" s="6"/>
      <c r="U294" s="6"/>
      <c r="X294" s="6"/>
      <c r="AB294" s="6"/>
    </row>
    <row r="295" spans="5:28" s="1" customFormat="1" ht="12.75">
      <c r="E295" s="6"/>
      <c r="H295" s="6"/>
      <c r="K295" s="6"/>
      <c r="N295" s="6"/>
      <c r="O295" s="6"/>
      <c r="Q295" s="6"/>
      <c r="U295" s="6"/>
      <c r="X295" s="6"/>
      <c r="AB295" s="6"/>
    </row>
    <row r="296" spans="5:28" s="1" customFormat="1" ht="12.75">
      <c r="E296" s="6"/>
      <c r="H296" s="6"/>
      <c r="K296" s="6"/>
      <c r="N296" s="6"/>
      <c r="O296" s="6"/>
      <c r="Q296" s="6"/>
      <c r="U296" s="6"/>
      <c r="X296" s="6"/>
      <c r="AB296" s="6"/>
    </row>
    <row r="297" spans="5:28" s="1" customFormat="1" ht="12.75">
      <c r="E297" s="6"/>
      <c r="H297" s="6"/>
      <c r="K297" s="6"/>
      <c r="N297" s="6"/>
      <c r="O297" s="6"/>
      <c r="Q297" s="6"/>
      <c r="U297" s="6"/>
      <c r="X297" s="6"/>
      <c r="AB297" s="6"/>
    </row>
    <row r="298" spans="5:28" s="1" customFormat="1" ht="12.75">
      <c r="E298" s="6"/>
      <c r="H298" s="6"/>
      <c r="K298" s="6"/>
      <c r="N298" s="6"/>
      <c r="O298" s="6"/>
      <c r="Q298" s="6"/>
      <c r="U298" s="6"/>
      <c r="X298" s="6"/>
      <c r="AB298" s="6"/>
    </row>
    <row r="299" spans="5:28" s="1" customFormat="1" ht="12.75">
      <c r="E299" s="6"/>
      <c r="H299" s="6"/>
      <c r="K299" s="6"/>
      <c r="N299" s="6"/>
      <c r="O299" s="6"/>
      <c r="Q299" s="6"/>
      <c r="U299" s="6"/>
      <c r="X299" s="6"/>
      <c r="AB299" s="6"/>
    </row>
    <row r="300" spans="5:28" s="1" customFormat="1" ht="12.75">
      <c r="E300" s="6"/>
      <c r="H300" s="6"/>
      <c r="K300" s="6"/>
      <c r="N300" s="6"/>
      <c r="O300" s="6"/>
      <c r="Q300" s="6"/>
      <c r="U300" s="6"/>
      <c r="X300" s="6"/>
      <c r="AB300" s="6"/>
    </row>
    <row r="301" spans="5:28" s="1" customFormat="1" ht="12.75">
      <c r="E301" s="6"/>
      <c r="H301" s="6"/>
      <c r="K301" s="6"/>
      <c r="N301" s="6"/>
      <c r="O301" s="6"/>
      <c r="Q301" s="6"/>
      <c r="U301" s="6"/>
      <c r="X301" s="6"/>
      <c r="AB301" s="6"/>
    </row>
    <row r="302" spans="5:28" s="1" customFormat="1" ht="12.75">
      <c r="E302" s="6"/>
      <c r="H302" s="6"/>
      <c r="K302" s="6"/>
      <c r="N302" s="6"/>
      <c r="O302" s="6"/>
      <c r="Q302" s="6"/>
      <c r="U302" s="6"/>
      <c r="X302" s="6"/>
      <c r="AB302" s="6"/>
    </row>
    <row r="303" spans="5:28" s="1" customFormat="1" ht="12.75">
      <c r="E303" s="6"/>
      <c r="H303" s="6"/>
      <c r="K303" s="6"/>
      <c r="N303" s="6"/>
      <c r="O303" s="6"/>
      <c r="Q303" s="6"/>
      <c r="U303" s="6"/>
      <c r="X303" s="6"/>
      <c r="AB303" s="6"/>
    </row>
    <row r="304" spans="5:28" s="1" customFormat="1" ht="12.75">
      <c r="E304" s="6"/>
      <c r="H304" s="6"/>
      <c r="K304" s="6"/>
      <c r="N304" s="6"/>
      <c r="O304" s="6"/>
      <c r="Q304" s="6"/>
      <c r="U304" s="6"/>
      <c r="X304" s="6"/>
      <c r="AB304" s="6"/>
    </row>
    <row r="305" spans="5:28" s="1" customFormat="1" ht="12.75">
      <c r="E305" s="6"/>
      <c r="H305" s="6"/>
      <c r="K305" s="6"/>
      <c r="N305" s="6"/>
      <c r="O305" s="6"/>
      <c r="Q305" s="6"/>
      <c r="U305" s="6"/>
      <c r="X305" s="6"/>
      <c r="AB305" s="6"/>
    </row>
    <row r="306" spans="5:28" s="1" customFormat="1" ht="12.75">
      <c r="E306" s="6"/>
      <c r="H306" s="6"/>
      <c r="K306" s="6"/>
      <c r="N306" s="6"/>
      <c r="O306" s="6"/>
      <c r="Q306" s="6"/>
      <c r="U306" s="6"/>
      <c r="X306" s="6"/>
      <c r="AB306" s="6"/>
    </row>
  </sheetData>
  <sheetProtection password="C6D0" sheet="1"/>
  <mergeCells count="32">
    <mergeCell ref="Z7:AA7"/>
    <mergeCell ref="Z13:AA13"/>
    <mergeCell ref="AA37:AA44"/>
    <mergeCell ref="W32:AA33"/>
    <mergeCell ref="W30:AA31"/>
    <mergeCell ref="W34:AA36"/>
    <mergeCell ref="W39:Z40"/>
    <mergeCell ref="B2:AB2"/>
    <mergeCell ref="O4:U4"/>
    <mergeCell ref="V4:AB4"/>
    <mergeCell ref="C3:AB3"/>
    <mergeCell ref="B3:B5"/>
    <mergeCell ref="C4:H4"/>
    <mergeCell ref="I4:N4"/>
    <mergeCell ref="Z5:AA5"/>
    <mergeCell ref="B6:B45"/>
    <mergeCell ref="W21:AA21"/>
    <mergeCell ref="W23:AA23"/>
    <mergeCell ref="Z15:AA15"/>
    <mergeCell ref="P43:S44"/>
    <mergeCell ref="T39:T44"/>
    <mergeCell ref="Z9:AA9"/>
    <mergeCell ref="W43:Z44"/>
    <mergeCell ref="W41:Z42"/>
    <mergeCell ref="W37:Z38"/>
    <mergeCell ref="P41:S42"/>
    <mergeCell ref="S17:T18"/>
    <mergeCell ref="P31:T32"/>
    <mergeCell ref="P36:T38"/>
    <mergeCell ref="P39:S40"/>
    <mergeCell ref="P33:T35"/>
    <mergeCell ref="P17:P18"/>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AC112"/>
  <sheetViews>
    <sheetView showGridLines="0" tabSelected="1" zoomScale="80" zoomScaleNormal="80" zoomScalePageLayoutView="0" workbookViewId="0" topLeftCell="A1">
      <selection activeCell="G2" sqref="G2:H2"/>
    </sheetView>
  </sheetViews>
  <sheetFormatPr defaultColWidth="9.00390625" defaultRowHeight="13.5"/>
  <cols>
    <col min="1" max="1" width="22.75390625" style="0" customWidth="1"/>
    <col min="2" max="2" width="0.875" style="0" customWidth="1"/>
    <col min="3" max="3" width="9.75390625" style="0" customWidth="1"/>
    <col min="4" max="5" width="0.875" style="0" customWidth="1"/>
    <col min="6" max="6" width="9.75390625" style="0" customWidth="1"/>
    <col min="7" max="8" width="0.875" style="0" customWidth="1"/>
    <col min="9" max="9" width="9.75390625" style="0" customWidth="1"/>
    <col min="10" max="11" width="0.875" style="0" customWidth="1"/>
    <col min="12" max="12" width="9.75390625" style="0" customWidth="1"/>
    <col min="13" max="14" width="0.875" style="0" customWidth="1"/>
    <col min="15" max="15" width="9.75390625" style="0" customWidth="1"/>
    <col min="16" max="17" width="0.875" style="0" customWidth="1"/>
    <col min="18" max="18" width="9.75390625" style="0" customWidth="1"/>
    <col min="19" max="20" width="0.875" style="0" customWidth="1"/>
    <col min="21" max="21" width="9.75390625" style="0" customWidth="1"/>
    <col min="22" max="23" width="0.875" style="0" customWidth="1"/>
    <col min="24" max="24" width="9.75390625" style="0" customWidth="1"/>
    <col min="25" max="25" width="0.875" style="0" customWidth="1"/>
    <col min="26" max="26" width="2.25390625" style="0" customWidth="1"/>
    <col min="29" max="29" width="3.375" style="0" customWidth="1"/>
  </cols>
  <sheetData>
    <row r="2" spans="1:28" ht="16.5">
      <c r="A2" s="23" t="s">
        <v>119</v>
      </c>
      <c r="G2" s="437"/>
      <c r="H2" s="437"/>
      <c r="I2" s="199" t="s">
        <v>114</v>
      </c>
      <c r="J2" s="436" t="s">
        <v>115</v>
      </c>
      <c r="K2" s="436"/>
      <c r="L2" s="436"/>
      <c r="M2" s="199"/>
      <c r="N2" s="437"/>
      <c r="O2" s="438"/>
      <c r="P2" s="438"/>
      <c r="Q2" s="199"/>
      <c r="R2" s="200" t="s">
        <v>116</v>
      </c>
      <c r="S2" s="199"/>
      <c r="T2" s="437"/>
      <c r="U2" s="438"/>
      <c r="V2" s="438"/>
      <c r="W2" s="438"/>
      <c r="X2" s="438"/>
      <c r="Y2" s="24"/>
      <c r="Z2" s="24"/>
      <c r="AA2" s="406">
        <f>IF(AND(Z23=1,'学習・教育目標(A)'!I23=2,'学習・教育目標(A)'!L23=2,'学習・教育目標(A)'!L25=2,'学習・教育目標(A)'!O23=2,'学習・教育目標(A)'!I27=2,'学習・教育目標(A)'!L27=2,'学習・教育目標(A)'!O27=2,'学習・教育目標(A)'!O29=2,'学習・教育目標(A)'!L37=2,'学習・教育目標(A)'!O33=2,'学習・教育目標(A)'!R33=2),"卒業研究着手に必要な必修科目は全て履修済です","")</f>
      </c>
      <c r="AB2" s="407"/>
    </row>
    <row r="3" spans="27:28" ht="9.75" customHeight="1">
      <c r="AA3" s="407"/>
      <c r="AB3" s="407"/>
    </row>
    <row r="4" spans="1:28" ht="12.75">
      <c r="A4" s="167" t="s">
        <v>113</v>
      </c>
      <c r="B4" s="167"/>
      <c r="C4" s="167"/>
      <c r="D4" s="167"/>
      <c r="E4" s="167"/>
      <c r="F4" s="167"/>
      <c r="G4" s="167"/>
      <c r="H4" s="167"/>
      <c r="I4" s="167"/>
      <c r="J4" s="167"/>
      <c r="K4" s="167"/>
      <c r="L4" s="167"/>
      <c r="M4" s="167"/>
      <c r="N4" s="167"/>
      <c r="O4" s="167"/>
      <c r="P4" s="167"/>
      <c r="Q4" s="167"/>
      <c r="R4" s="167"/>
      <c r="S4" s="167"/>
      <c r="T4" s="167"/>
      <c r="U4" s="167"/>
      <c r="V4" s="167"/>
      <c r="W4" s="167"/>
      <c r="X4" s="167"/>
      <c r="Y4" s="167"/>
      <c r="AA4" s="407"/>
      <c r="AB4" s="407"/>
    </row>
    <row r="5" spans="1:28" ht="8.2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AA5" s="407"/>
      <c r="AB5" s="407"/>
    </row>
    <row r="6" spans="1:28" ht="28.5" customHeight="1">
      <c r="A6" s="223" t="s">
        <v>0</v>
      </c>
      <c r="B6" s="435" t="s">
        <v>126</v>
      </c>
      <c r="C6" s="424"/>
      <c r="D6" s="424"/>
      <c r="E6" s="424"/>
      <c r="F6" s="424"/>
      <c r="G6" s="424"/>
      <c r="H6" s="424"/>
      <c r="I6" s="424"/>
      <c r="J6" s="424"/>
      <c r="K6" s="424"/>
      <c r="L6" s="424"/>
      <c r="M6" s="424"/>
      <c r="N6" s="424"/>
      <c r="O6" s="424"/>
      <c r="P6" s="424"/>
      <c r="Q6" s="424"/>
      <c r="R6" s="424"/>
      <c r="S6" s="424"/>
      <c r="T6" s="424"/>
      <c r="U6" s="424"/>
      <c r="V6" s="424"/>
      <c r="W6" s="424"/>
      <c r="X6" s="424"/>
      <c r="Y6" s="424"/>
      <c r="AA6" s="406">
        <f>IF(AND(Z23=1,OR('学習・教育目標(A)'!I23=0,'学習・教育目標(A)'!L23=0,'学習・教育目標(A)'!L25=0,'学習・教育目標(A)'!O23=0,'学習・教育目標(A)'!I27=0,'学習・教育目標(A)'!L27=0,'学習・教育目標(A)'!O27=0,'学習・教育目標(A)'!O29=0,'学習・教育目標(A)'!L37=0,'学習・教育目標(A)'!O33=0,'学習・教育目標(A)'!R33=0)),"卒業研究着手に必要な下記の必修科目が未履修です","")</f>
      </c>
      <c r="AB6" s="406"/>
    </row>
    <row r="7" spans="1:28" ht="14.25" customHeight="1">
      <c r="A7" s="223"/>
      <c r="B7" s="424" t="s">
        <v>94</v>
      </c>
      <c r="C7" s="424"/>
      <c r="D7" s="424"/>
      <c r="E7" s="424"/>
      <c r="F7" s="424"/>
      <c r="G7" s="424"/>
      <c r="H7" s="424" t="s">
        <v>95</v>
      </c>
      <c r="I7" s="424"/>
      <c r="J7" s="424"/>
      <c r="K7" s="424"/>
      <c r="L7" s="424"/>
      <c r="M7" s="424"/>
      <c r="N7" s="424" t="s">
        <v>96</v>
      </c>
      <c r="O7" s="424"/>
      <c r="P7" s="424"/>
      <c r="Q7" s="424"/>
      <c r="R7" s="424"/>
      <c r="S7" s="424"/>
      <c r="T7" s="424" t="s">
        <v>97</v>
      </c>
      <c r="U7" s="424"/>
      <c r="V7" s="424"/>
      <c r="W7" s="424"/>
      <c r="X7" s="424"/>
      <c r="Y7" s="424"/>
      <c r="AA7" s="406"/>
      <c r="AB7" s="406"/>
    </row>
    <row r="8" spans="1:28" ht="16.5" customHeight="1">
      <c r="A8" s="223"/>
      <c r="B8" s="424"/>
      <c r="C8" s="424"/>
      <c r="D8" s="433"/>
      <c r="E8" s="434"/>
      <c r="F8" s="424"/>
      <c r="G8" s="424"/>
      <c r="H8" s="424"/>
      <c r="I8" s="424"/>
      <c r="J8" s="425"/>
      <c r="K8" s="340"/>
      <c r="L8" s="424"/>
      <c r="M8" s="424"/>
      <c r="N8" s="424"/>
      <c r="O8" s="424"/>
      <c r="P8" s="433"/>
      <c r="Q8" s="434"/>
      <c r="R8" s="424"/>
      <c r="S8" s="424"/>
      <c r="T8" s="424"/>
      <c r="U8" s="424"/>
      <c r="V8" s="425"/>
      <c r="W8" s="340"/>
      <c r="X8" s="424"/>
      <c r="Y8" s="424"/>
      <c r="AA8" s="190">
        <f>IF(AND(Z23=1,'学習・教育目標(A)'!I23=0),"電磁気学Ⅰ","")</f>
      </c>
      <c r="AB8" s="190">
        <f>IF(AND(Z23=1,'学習・教育目標(A)'!L23=0),"電磁気学Ⅱ","")</f>
      </c>
    </row>
    <row r="9" spans="1:28" ht="15" customHeight="1">
      <c r="A9" s="168" t="s">
        <v>98</v>
      </c>
      <c r="B9" s="428">
        <v>0.25</v>
      </c>
      <c r="C9" s="429"/>
      <c r="D9" s="429"/>
      <c r="E9" s="430">
        <v>0.5</v>
      </c>
      <c r="F9" s="429"/>
      <c r="G9" s="431"/>
      <c r="H9" s="428">
        <v>0.731</v>
      </c>
      <c r="I9" s="429"/>
      <c r="J9" s="432"/>
      <c r="K9" s="429">
        <v>0.913</v>
      </c>
      <c r="L9" s="429"/>
      <c r="M9" s="431"/>
      <c r="N9" s="428">
        <v>0.942</v>
      </c>
      <c r="O9" s="429"/>
      <c r="P9" s="429"/>
      <c r="Q9" s="430">
        <v>0.971</v>
      </c>
      <c r="R9" s="429"/>
      <c r="S9" s="431"/>
      <c r="T9" s="428">
        <v>1</v>
      </c>
      <c r="U9" s="429"/>
      <c r="V9" s="432"/>
      <c r="W9" s="429">
        <v>1</v>
      </c>
      <c r="X9" s="429"/>
      <c r="Y9" s="431"/>
      <c r="AA9" s="190">
        <f>IF(AND(Z23=1,'学習・教育目標(A)'!L25=0),"電磁気学Ⅲ","")</f>
      </c>
      <c r="AB9" s="190">
        <f>IF(AND(Z23=1,'学習・教育目標(A)'!O23=0),"電磁気学Ⅳ","")</f>
      </c>
    </row>
    <row r="10" spans="1:28" ht="30.75" customHeight="1">
      <c r="A10" s="169" t="s">
        <v>99</v>
      </c>
      <c r="B10" s="426">
        <f>IF(C24=1,'学習・教育目標(A)'!Z24,"")</f>
      </c>
      <c r="C10" s="427"/>
      <c r="D10" s="427"/>
      <c r="E10" s="418">
        <f>IF(F24=1,'学習・教育目標(A)'!Z24,"")</f>
      </c>
      <c r="F10" s="419"/>
      <c r="G10" s="420"/>
      <c r="H10" s="423">
        <f>IF(I24=1,'学習・教育目標(A)'!Z24,"")</f>
      </c>
      <c r="I10" s="419"/>
      <c r="J10" s="422"/>
      <c r="K10" s="419">
        <f>IF(L24=1,'学習・教育目標(A)'!Z24,"")</f>
      </c>
      <c r="L10" s="419"/>
      <c r="M10" s="420"/>
      <c r="N10" s="423">
        <f>IF(O24=1,'学習・教育目標(A)'!Z24,"")</f>
      </c>
      <c r="O10" s="419"/>
      <c r="P10" s="419"/>
      <c r="Q10" s="418">
        <f>IF(R24=1,'学習・教育目標(A)'!Z24,"")</f>
      </c>
      <c r="R10" s="419"/>
      <c r="S10" s="420"/>
      <c r="T10" s="423">
        <f>IF(U24=1,'学習・教育目標(A)'!Z24,"")</f>
      </c>
      <c r="U10" s="419"/>
      <c r="V10" s="422"/>
      <c r="W10" s="419">
        <f>IF(X24=1,'学習・教育目標(A)'!Z24,"")</f>
      </c>
      <c r="X10" s="419"/>
      <c r="Y10" s="420"/>
      <c r="AA10" s="192">
        <f>IF(AND(Z23=1,'学習・教育目標(A)'!I27=0),"回路理論Ⅰ","")</f>
      </c>
      <c r="AB10" s="192">
        <f>IF(AND(Z23=1,'学習・教育目標(A)'!L27=0),"回路理論Ⅱ","")</f>
      </c>
    </row>
    <row r="11" spans="1:28" ht="15" customHeight="1">
      <c r="A11" s="168" t="s">
        <v>100</v>
      </c>
      <c r="B11" s="408">
        <v>0</v>
      </c>
      <c r="C11" s="409"/>
      <c r="D11" s="409"/>
      <c r="E11" s="410">
        <v>0</v>
      </c>
      <c r="F11" s="409"/>
      <c r="G11" s="411"/>
      <c r="H11" s="408">
        <v>0</v>
      </c>
      <c r="I11" s="409"/>
      <c r="J11" s="412"/>
      <c r="K11" s="409">
        <v>0.5</v>
      </c>
      <c r="L11" s="409"/>
      <c r="M11" s="411"/>
      <c r="N11" s="408">
        <v>0.667</v>
      </c>
      <c r="O11" s="409"/>
      <c r="P11" s="409"/>
      <c r="Q11" s="410">
        <v>0.833</v>
      </c>
      <c r="R11" s="409"/>
      <c r="S11" s="411"/>
      <c r="T11" s="408">
        <v>1</v>
      </c>
      <c r="U11" s="409"/>
      <c r="V11" s="412"/>
      <c r="W11" s="409">
        <v>1</v>
      </c>
      <c r="X11" s="409"/>
      <c r="Y11" s="411"/>
      <c r="AA11" s="190">
        <f>IF(AND(Z23=1,'学習・教育目標(A)'!O27=0),"回路理論Ⅲ","")</f>
      </c>
      <c r="AB11" s="190">
        <f>IF(AND(Z23=1,'学習・教育目標(A)'!O29=0),"回路理論Ⅳ","")</f>
      </c>
    </row>
    <row r="12" spans="1:28" ht="50.25" customHeight="1">
      <c r="A12" s="170" t="s">
        <v>112</v>
      </c>
      <c r="B12" s="413">
        <f>IF(C24=1,'学習・教育目標(B)'!H44,"")</f>
      </c>
      <c r="C12" s="414"/>
      <c r="D12" s="414"/>
      <c r="E12" s="417">
        <f>IF(F24=1,'学習・教育目標(B)'!H34,"")</f>
      </c>
      <c r="F12" s="414"/>
      <c r="G12" s="416"/>
      <c r="H12" s="417">
        <f>IF(I24=1,'学習・教育目標(B)'!H34,"")</f>
      </c>
      <c r="I12" s="414"/>
      <c r="J12" s="414"/>
      <c r="K12" s="418">
        <f>IF(L24=1,'学習・教育目標(B)'!H34,"")</f>
      </c>
      <c r="L12" s="419"/>
      <c r="M12" s="420"/>
      <c r="N12" s="418">
        <f>IF(O24=1,'学習・教育目標(B)'!H34,"")</f>
      </c>
      <c r="O12" s="419"/>
      <c r="P12" s="422"/>
      <c r="Q12" s="414">
        <f>IF(R24=1,'学習・教育目標(B)'!H34,"")</f>
      </c>
      <c r="R12" s="414"/>
      <c r="S12" s="416"/>
      <c r="T12" s="423">
        <f>IF(U24=1,'学習・教育目標(B)'!H34,"")</f>
      </c>
      <c r="U12" s="419"/>
      <c r="V12" s="422"/>
      <c r="W12" s="414">
        <f>IF(X24=1,'学習・教育目標(B)'!H34,"")</f>
      </c>
      <c r="X12" s="414"/>
      <c r="Y12" s="416"/>
      <c r="AA12" s="195">
        <f>IF(AND(Z23=1,'学習・教育目標(A)'!L37=0),"電気電子計測Ⅰ","")</f>
      </c>
      <c r="AB12" s="191"/>
    </row>
    <row r="13" spans="1:28" ht="15" customHeight="1">
      <c r="A13" s="90" t="s">
        <v>101</v>
      </c>
      <c r="B13" s="408">
        <v>0.063</v>
      </c>
      <c r="C13" s="409"/>
      <c r="D13" s="409"/>
      <c r="E13" s="410">
        <v>0.25</v>
      </c>
      <c r="F13" s="409"/>
      <c r="G13" s="411"/>
      <c r="H13" s="408">
        <v>0.5</v>
      </c>
      <c r="I13" s="409"/>
      <c r="J13" s="412"/>
      <c r="K13" s="409">
        <v>0.75</v>
      </c>
      <c r="L13" s="409"/>
      <c r="M13" s="411"/>
      <c r="N13" s="408">
        <v>0.875</v>
      </c>
      <c r="O13" s="409"/>
      <c r="P13" s="409"/>
      <c r="Q13" s="410">
        <v>1</v>
      </c>
      <c r="R13" s="409"/>
      <c r="S13" s="411"/>
      <c r="T13" s="408">
        <v>1</v>
      </c>
      <c r="U13" s="409"/>
      <c r="V13" s="412"/>
      <c r="W13" s="409">
        <v>1</v>
      </c>
      <c r="X13" s="409"/>
      <c r="Y13" s="411"/>
      <c r="AA13" s="191"/>
      <c r="AB13" s="191"/>
    </row>
    <row r="14" spans="1:28" ht="44.25" customHeight="1">
      <c r="A14" s="169" t="s">
        <v>102</v>
      </c>
      <c r="B14" s="413">
        <f>IF(C24=1,'学習・教育目標(C) '!Z43,"")</f>
      </c>
      <c r="C14" s="414"/>
      <c r="D14" s="414"/>
      <c r="E14" s="417">
        <f>IF(F24=1,'学習・教育目標(C) '!Z43,"")</f>
      </c>
      <c r="F14" s="414"/>
      <c r="G14" s="416"/>
      <c r="H14" s="413">
        <f>IF(I24=1,'学習・教育目標(C) '!Z43,"")</f>
      </c>
      <c r="I14" s="414"/>
      <c r="J14" s="415"/>
      <c r="K14" s="414">
        <f>IF(L24=1,'学習・教育目標(C) '!Z43,"")</f>
      </c>
      <c r="L14" s="414"/>
      <c r="M14" s="416"/>
      <c r="N14" s="413">
        <f>IF(O24=1,'学習・教育目標(C) '!Z43,"")</f>
      </c>
      <c r="O14" s="414"/>
      <c r="P14" s="414"/>
      <c r="Q14" s="417">
        <f>IF(R24=1,'学習・教育目標(C) '!Z43,"")</f>
      </c>
      <c r="R14" s="414"/>
      <c r="S14" s="416"/>
      <c r="T14" s="413">
        <f>IF(U24=1,'学習・教育目標(C) '!Z43,"")</f>
      </c>
      <c r="U14" s="414"/>
      <c r="V14" s="415"/>
      <c r="W14" s="414">
        <f>IF(X24=1,'学習・教育目標(C) '!Z43,"")</f>
      </c>
      <c r="X14" s="414"/>
      <c r="Y14" s="416"/>
      <c r="AA14" s="193">
        <f>IF(AND(Z23=1,'学習・教育目標(A)'!O33=0),"電気基礎実験","")</f>
      </c>
      <c r="AB14" s="193">
        <f>IF(AND(Z23=1,'学習・教育目標(A)'!R33=0),"電気電子ｼｽﾃﾑ工学実験Ⅰ","")</f>
      </c>
    </row>
    <row r="15" spans="1:28" ht="15" customHeight="1">
      <c r="A15" s="168" t="s">
        <v>103</v>
      </c>
      <c r="B15" s="408">
        <v>0.25</v>
      </c>
      <c r="C15" s="409"/>
      <c r="D15" s="409"/>
      <c r="E15" s="410">
        <v>0.429</v>
      </c>
      <c r="F15" s="409"/>
      <c r="G15" s="411"/>
      <c r="H15" s="408">
        <v>0.5</v>
      </c>
      <c r="I15" s="409"/>
      <c r="J15" s="412"/>
      <c r="K15" s="409">
        <v>0.554</v>
      </c>
      <c r="L15" s="409"/>
      <c r="M15" s="411"/>
      <c r="N15" s="408">
        <v>0.607</v>
      </c>
      <c r="O15" s="409"/>
      <c r="P15" s="409"/>
      <c r="Q15" s="410">
        <v>0.661</v>
      </c>
      <c r="R15" s="409"/>
      <c r="S15" s="411"/>
      <c r="T15" s="408">
        <v>0.714</v>
      </c>
      <c r="U15" s="409"/>
      <c r="V15" s="412"/>
      <c r="W15" s="409">
        <v>1</v>
      </c>
      <c r="X15" s="409"/>
      <c r="Y15" s="411"/>
      <c r="AA15" s="191"/>
      <c r="AB15" s="191"/>
    </row>
    <row r="16" spans="1:28" ht="30" customHeight="1">
      <c r="A16" s="170" t="s">
        <v>104</v>
      </c>
      <c r="B16" s="413">
        <f>IF(C24=1,'学習・教育目標(D・E)'!Z34,"")</f>
      </c>
      <c r="C16" s="414"/>
      <c r="D16" s="414"/>
      <c r="E16" s="417">
        <f>IF(F24=1,'学習・教育目標(D・E)'!Z34,"")</f>
      </c>
      <c r="F16" s="414"/>
      <c r="G16" s="416"/>
      <c r="H16" s="413">
        <f>IF(I24=1,'学習・教育目標(D・E)'!Z34,"")</f>
      </c>
      <c r="I16" s="414"/>
      <c r="J16" s="415"/>
      <c r="K16" s="414">
        <f>IF(L24=1,'学習・教育目標(D・E)'!Z34,"")</f>
      </c>
      <c r="L16" s="414"/>
      <c r="M16" s="416"/>
      <c r="N16" s="413">
        <f>IF(O24=1,'学習・教育目標(D・E)'!Z34,"")</f>
      </c>
      <c r="O16" s="414"/>
      <c r="P16" s="414"/>
      <c r="Q16" s="417">
        <f>IF(R24=1,'学習・教育目標(D・E)'!Z34,"")</f>
      </c>
      <c r="R16" s="414"/>
      <c r="S16" s="416"/>
      <c r="T16" s="413">
        <f>IF(U24=1,'学習・教育目標(D・E)'!Z34,"")</f>
      </c>
      <c r="U16" s="414"/>
      <c r="V16" s="415"/>
      <c r="W16" s="414">
        <f>IF(X24=1,'学習・教育目標(D・E)'!Z34,"")</f>
      </c>
      <c r="X16" s="414"/>
      <c r="Y16" s="416"/>
      <c r="AA16" s="191"/>
      <c r="AB16" s="191"/>
    </row>
    <row r="17" spans="1:28" ht="15" customHeight="1">
      <c r="A17" s="90" t="s">
        <v>105</v>
      </c>
      <c r="B17" s="408">
        <v>0</v>
      </c>
      <c r="C17" s="409"/>
      <c r="D17" s="409"/>
      <c r="E17" s="410">
        <v>0</v>
      </c>
      <c r="F17" s="409"/>
      <c r="G17" s="411"/>
      <c r="H17" s="408">
        <v>0</v>
      </c>
      <c r="I17" s="409"/>
      <c r="J17" s="412"/>
      <c r="K17" s="409">
        <v>0</v>
      </c>
      <c r="L17" s="409"/>
      <c r="M17" s="411"/>
      <c r="N17" s="408">
        <v>0.9</v>
      </c>
      <c r="O17" s="409"/>
      <c r="P17" s="409"/>
      <c r="Q17" s="410">
        <v>0.9</v>
      </c>
      <c r="R17" s="409"/>
      <c r="S17" s="411"/>
      <c r="T17" s="408">
        <v>0.9</v>
      </c>
      <c r="U17" s="409"/>
      <c r="V17" s="412"/>
      <c r="W17" s="409">
        <v>1</v>
      </c>
      <c r="X17" s="409"/>
      <c r="Y17" s="411"/>
      <c r="AA17" s="191"/>
      <c r="AB17" s="191"/>
    </row>
    <row r="18" spans="1:28" ht="43.5" customHeight="1">
      <c r="A18" s="169" t="s">
        <v>106</v>
      </c>
      <c r="B18" s="413">
        <f>IF(C24=1,'学習・教育目標(D・E)'!Z43,"")</f>
      </c>
      <c r="C18" s="414"/>
      <c r="D18" s="414"/>
      <c r="E18" s="418">
        <f>IF(F24=1,'学習・教育目標(D・E)'!Z43,"")</f>
      </c>
      <c r="F18" s="419"/>
      <c r="G18" s="420"/>
      <c r="H18" s="421">
        <f>IF(I24=1,'学習・教育目標(D・E)'!Z43,"")</f>
      </c>
      <c r="I18" s="419"/>
      <c r="J18" s="422"/>
      <c r="K18" s="419">
        <f>IF(L24=1,'学習・教育目標(D・E)'!Z43,"")</f>
      </c>
      <c r="L18" s="419"/>
      <c r="M18" s="420"/>
      <c r="N18" s="421">
        <f>IF(O24=1,'学習・教育目標(D・E)'!Z43,"")</f>
      </c>
      <c r="O18" s="419"/>
      <c r="P18" s="419"/>
      <c r="Q18" s="418">
        <f>IF(R24=1,'学習・教育目標(D・E)'!Z43,"")</f>
      </c>
      <c r="R18" s="419"/>
      <c r="S18" s="420"/>
      <c r="T18" s="421">
        <f>IF(U24=1,'学習・教育目標(D・E)'!Z43,"")</f>
      </c>
      <c r="U18" s="419"/>
      <c r="V18" s="422"/>
      <c r="W18" s="419">
        <f>IF(X24=1,'学習・教育目標(D・E)'!Z43,"")</f>
      </c>
      <c r="X18" s="419"/>
      <c r="Y18" s="420"/>
      <c r="AA18" s="191"/>
      <c r="AB18" s="191"/>
    </row>
    <row r="19" spans="1:28" ht="15" customHeight="1">
      <c r="A19" s="168" t="s">
        <v>107</v>
      </c>
      <c r="B19" s="408">
        <v>0</v>
      </c>
      <c r="C19" s="409"/>
      <c r="D19" s="409"/>
      <c r="E19" s="410">
        <v>0</v>
      </c>
      <c r="F19" s="409"/>
      <c r="G19" s="411"/>
      <c r="H19" s="408">
        <v>0</v>
      </c>
      <c r="I19" s="409"/>
      <c r="J19" s="412"/>
      <c r="K19" s="409">
        <v>0.107</v>
      </c>
      <c r="L19" s="409"/>
      <c r="M19" s="411"/>
      <c r="N19" s="408">
        <v>0.214</v>
      </c>
      <c r="O19" s="409"/>
      <c r="P19" s="409"/>
      <c r="Q19" s="410">
        <v>0.321</v>
      </c>
      <c r="R19" s="409"/>
      <c r="S19" s="411"/>
      <c r="T19" s="408">
        <v>0.429</v>
      </c>
      <c r="U19" s="409"/>
      <c r="V19" s="412"/>
      <c r="W19" s="409">
        <v>1</v>
      </c>
      <c r="X19" s="409"/>
      <c r="Y19" s="411"/>
      <c r="AA19" s="191"/>
      <c r="AB19" s="191"/>
    </row>
    <row r="20" spans="1:28" ht="30" customHeight="1">
      <c r="A20" s="170" t="s">
        <v>108</v>
      </c>
      <c r="B20" s="413">
        <f>IF(C24=1,'学習・教育目標(F･G)'!T45,"")</f>
      </c>
      <c r="C20" s="414"/>
      <c r="D20" s="414"/>
      <c r="E20" s="417">
        <f>IF(F24=1,'学習・教育目標(F･G)'!T45,"")</f>
      </c>
      <c r="F20" s="414"/>
      <c r="G20" s="414"/>
      <c r="H20" s="413">
        <f>IF(I24=1,'学習・教育目標(F･G)'!T45,"")</f>
      </c>
      <c r="I20" s="414"/>
      <c r="J20" s="415"/>
      <c r="K20" s="414">
        <f>IF(L24=1,'学習・教育目標(F･G)'!T45,"")</f>
      </c>
      <c r="L20" s="414"/>
      <c r="M20" s="414"/>
      <c r="N20" s="413">
        <f>IF(O24=1,'学習・教育目標(F･G)'!T45,"")</f>
      </c>
      <c r="O20" s="414"/>
      <c r="P20" s="414"/>
      <c r="Q20" s="417">
        <f>IF(R24=1,'学習・教育目標(F･G)'!T45,"")</f>
      </c>
      <c r="R20" s="414"/>
      <c r="S20" s="414"/>
      <c r="T20" s="413">
        <f>IF(U24=1,'学習・教育目標(F･G)'!T45,"")</f>
      </c>
      <c r="U20" s="414"/>
      <c r="V20" s="415"/>
      <c r="W20" s="414">
        <f>IF(X24=1,'学習・教育目標(F･G)'!T45,"")</f>
      </c>
      <c r="X20" s="414"/>
      <c r="Y20" s="416"/>
      <c r="AA20" s="191"/>
      <c r="AB20" s="191"/>
    </row>
    <row r="21" spans="1:28" ht="18" customHeight="1">
      <c r="A21" s="168" t="s">
        <v>109</v>
      </c>
      <c r="B21" s="408">
        <v>0.059</v>
      </c>
      <c r="C21" s="409"/>
      <c r="D21" s="409"/>
      <c r="E21" s="410">
        <v>0.235</v>
      </c>
      <c r="F21" s="409"/>
      <c r="G21" s="411"/>
      <c r="H21" s="408">
        <v>0.412</v>
      </c>
      <c r="I21" s="409"/>
      <c r="J21" s="412"/>
      <c r="K21" s="409">
        <v>0.632</v>
      </c>
      <c r="L21" s="409"/>
      <c r="M21" s="411"/>
      <c r="N21" s="408">
        <v>0.676</v>
      </c>
      <c r="O21" s="409"/>
      <c r="P21" s="409"/>
      <c r="Q21" s="410">
        <v>0.721</v>
      </c>
      <c r="R21" s="409"/>
      <c r="S21" s="411"/>
      <c r="T21" s="408">
        <v>0.765</v>
      </c>
      <c r="U21" s="409"/>
      <c r="V21" s="412"/>
      <c r="W21" s="409">
        <v>1</v>
      </c>
      <c r="X21" s="409"/>
      <c r="Y21" s="411"/>
      <c r="AA21" s="191"/>
      <c r="AB21" s="191"/>
    </row>
    <row r="22" spans="1:28" ht="24" customHeight="1">
      <c r="A22" s="171" t="s">
        <v>110</v>
      </c>
      <c r="B22" s="413">
        <f>IF(C24=1,'学習・教育目標(F･G)'!AA45,"")</f>
      </c>
      <c r="C22" s="414"/>
      <c r="D22" s="414"/>
      <c r="E22" s="417">
        <f>IF(F24=1,'学習・教育目標(F･G)'!AA45,"")</f>
      </c>
      <c r="F22" s="414"/>
      <c r="G22" s="414"/>
      <c r="H22" s="413">
        <f>IF(I24=1,'学習・教育目標(F･G)'!AA45,"")</f>
      </c>
      <c r="I22" s="414"/>
      <c r="J22" s="415"/>
      <c r="K22" s="414">
        <f>IF(L24=1,'学習・教育目標(F･G)'!AA45,"")</f>
      </c>
      <c r="L22" s="414"/>
      <c r="M22" s="414"/>
      <c r="N22" s="413">
        <f>IF(O24=1,'学習・教育目標(F･G)'!AA45,"")</f>
      </c>
      <c r="O22" s="414"/>
      <c r="P22" s="414"/>
      <c r="Q22" s="417">
        <f>IF(R24=1,'学習・教育目標(F･G)'!AA45,"")</f>
      </c>
      <c r="R22" s="414"/>
      <c r="S22" s="414"/>
      <c r="T22" s="413">
        <f>IF(U24=1,'学習・教育目標(F･G)'!AA45,"")</f>
      </c>
      <c r="U22" s="414"/>
      <c r="V22" s="415"/>
      <c r="W22" s="414">
        <f>IF(X24=1,'学習・教育目標(F･G)'!AA45,"")</f>
      </c>
      <c r="X22" s="414"/>
      <c r="Y22" s="416"/>
      <c r="AA22" s="191"/>
      <c r="AB22" s="191"/>
    </row>
    <row r="23" spans="2:26" ht="3" customHeight="1">
      <c r="B23" s="167"/>
      <c r="C23" s="194" t="b">
        <v>0</v>
      </c>
      <c r="D23" s="167"/>
      <c r="E23" s="167"/>
      <c r="F23" s="194" t="b">
        <v>0</v>
      </c>
      <c r="G23" s="167"/>
      <c r="H23" s="167"/>
      <c r="I23" s="194" t="b">
        <v>0</v>
      </c>
      <c r="J23" s="194"/>
      <c r="K23" s="194"/>
      <c r="L23" s="194" t="b">
        <v>0</v>
      </c>
      <c r="M23" s="194"/>
      <c r="N23" s="194"/>
      <c r="O23" s="194" t="b">
        <v>0</v>
      </c>
      <c r="Q23" s="194"/>
      <c r="R23" s="194" t="b">
        <v>0</v>
      </c>
      <c r="S23" s="194"/>
      <c r="T23" s="194"/>
      <c r="U23" s="194" t="b">
        <v>0</v>
      </c>
      <c r="V23" s="194"/>
      <c r="W23" s="194"/>
      <c r="X23" s="194" t="b">
        <v>0</v>
      </c>
      <c r="Y23" s="167"/>
      <c r="Z23" s="219">
        <f>IF(COUNTIF(L23:X23,TRUE),1,0)</f>
        <v>0</v>
      </c>
    </row>
    <row r="24" spans="1:26" ht="3" customHeight="1">
      <c r="A24" s="218"/>
      <c r="B24" s="218"/>
      <c r="C24" s="219">
        <f>COUNTIF(C23,TRUE)</f>
        <v>0</v>
      </c>
      <c r="D24" s="218"/>
      <c r="E24" s="218"/>
      <c r="F24" s="219">
        <f>COUNTIF(F23,TRUE)</f>
        <v>0</v>
      </c>
      <c r="G24" s="218"/>
      <c r="H24" s="218"/>
      <c r="I24" s="219">
        <f>COUNTIF(I23,TRUE)</f>
        <v>0</v>
      </c>
      <c r="J24" s="218"/>
      <c r="K24" s="218"/>
      <c r="L24" s="219">
        <f>COUNTIF(L23,TRUE)</f>
        <v>0</v>
      </c>
      <c r="M24" s="218"/>
      <c r="N24" s="218"/>
      <c r="O24" s="219">
        <f>COUNTIF(O23,TRUE)</f>
        <v>0</v>
      </c>
      <c r="P24" s="218"/>
      <c r="Q24" s="218"/>
      <c r="R24" s="219">
        <f>COUNTIF(R23,TRUE)</f>
        <v>0</v>
      </c>
      <c r="S24" s="218"/>
      <c r="T24" s="218"/>
      <c r="U24" s="219">
        <f>COUNTIF(U23,TRUE)</f>
        <v>0</v>
      </c>
      <c r="V24" s="218"/>
      <c r="W24" s="218"/>
      <c r="X24" s="219">
        <f>COUNTIF(X23,TRUE)</f>
        <v>0</v>
      </c>
      <c r="Y24" s="218"/>
      <c r="Z24" s="218"/>
    </row>
    <row r="25" spans="1:29" ht="18" customHeight="1">
      <c r="A25" s="441" t="s">
        <v>117</v>
      </c>
      <c r="B25" s="442"/>
      <c r="C25" s="443"/>
      <c r="D25" s="443"/>
      <c r="E25" s="443"/>
      <c r="F25" s="443"/>
      <c r="G25" s="443"/>
      <c r="H25" s="443"/>
      <c r="I25" s="443"/>
      <c r="J25" s="443"/>
      <c r="K25" s="443"/>
      <c r="L25" s="443"/>
      <c r="M25" s="443"/>
      <c r="N25" s="443"/>
      <c r="O25" s="443"/>
      <c r="P25" s="443"/>
      <c r="Q25" s="443"/>
      <c r="R25" s="443"/>
      <c r="S25" s="443"/>
      <c r="T25" s="443"/>
      <c r="U25" s="443"/>
      <c r="V25" s="443"/>
      <c r="W25" s="443"/>
      <c r="X25" s="443"/>
      <c r="Y25" s="444"/>
      <c r="Z25" s="211"/>
      <c r="AA25" s="439" t="s">
        <v>127</v>
      </c>
      <c r="AB25" s="439"/>
      <c r="AC25" s="439"/>
    </row>
    <row r="26" spans="1:29" ht="18" customHeight="1">
      <c r="A26" s="441"/>
      <c r="B26" s="445"/>
      <c r="C26" s="446"/>
      <c r="D26" s="446"/>
      <c r="E26" s="446"/>
      <c r="F26" s="446"/>
      <c r="G26" s="446"/>
      <c r="H26" s="446"/>
      <c r="I26" s="446"/>
      <c r="J26" s="446"/>
      <c r="K26" s="446"/>
      <c r="L26" s="446"/>
      <c r="M26" s="446"/>
      <c r="N26" s="446"/>
      <c r="O26" s="446"/>
      <c r="P26" s="446"/>
      <c r="Q26" s="446"/>
      <c r="R26" s="446"/>
      <c r="S26" s="446"/>
      <c r="T26" s="446"/>
      <c r="U26" s="446"/>
      <c r="V26" s="446"/>
      <c r="W26" s="446"/>
      <c r="X26" s="446"/>
      <c r="Y26" s="447"/>
      <c r="Z26" s="211"/>
      <c r="AA26" s="439"/>
      <c r="AB26" s="439"/>
      <c r="AC26" s="439"/>
    </row>
    <row r="27" spans="1:29" ht="18" customHeight="1">
      <c r="A27" s="441"/>
      <c r="B27" s="448"/>
      <c r="C27" s="449"/>
      <c r="D27" s="449"/>
      <c r="E27" s="449"/>
      <c r="F27" s="449"/>
      <c r="G27" s="449"/>
      <c r="H27" s="449"/>
      <c r="I27" s="449"/>
      <c r="J27" s="449"/>
      <c r="K27" s="449"/>
      <c r="L27" s="449"/>
      <c r="M27" s="449"/>
      <c r="N27" s="449"/>
      <c r="O27" s="449"/>
      <c r="P27" s="449"/>
      <c r="Q27" s="449"/>
      <c r="R27" s="449"/>
      <c r="S27" s="449"/>
      <c r="T27" s="449"/>
      <c r="U27" s="449"/>
      <c r="V27" s="449"/>
      <c r="W27" s="449"/>
      <c r="X27" s="449"/>
      <c r="Y27" s="450"/>
      <c r="Z27" s="211"/>
      <c r="AA27" s="439"/>
      <c r="AB27" s="439"/>
      <c r="AC27" s="439"/>
    </row>
    <row r="28" spans="1:29" ht="18" customHeight="1">
      <c r="A28" s="441" t="s">
        <v>118</v>
      </c>
      <c r="B28" s="442"/>
      <c r="C28" s="451"/>
      <c r="D28" s="451"/>
      <c r="E28" s="451"/>
      <c r="F28" s="451"/>
      <c r="G28" s="451"/>
      <c r="H28" s="451"/>
      <c r="I28" s="451"/>
      <c r="J28" s="451"/>
      <c r="K28" s="451"/>
      <c r="L28" s="451"/>
      <c r="M28" s="451"/>
      <c r="N28" s="451"/>
      <c r="O28" s="451"/>
      <c r="P28" s="451"/>
      <c r="Q28" s="451"/>
      <c r="R28" s="451"/>
      <c r="S28" s="451"/>
      <c r="T28" s="451"/>
      <c r="U28" s="451"/>
      <c r="V28" s="451"/>
      <c r="W28" s="452"/>
      <c r="X28" s="212"/>
      <c r="Y28" s="213"/>
      <c r="Z28" s="211"/>
      <c r="AA28" s="440" t="s">
        <v>128</v>
      </c>
      <c r="AB28" s="440"/>
      <c r="AC28" s="440"/>
    </row>
    <row r="29" spans="1:28" ht="18" customHeight="1">
      <c r="A29" s="441"/>
      <c r="B29" s="453"/>
      <c r="C29" s="454"/>
      <c r="D29" s="454"/>
      <c r="E29" s="454"/>
      <c r="F29" s="454"/>
      <c r="G29" s="454"/>
      <c r="H29" s="454"/>
      <c r="I29" s="454"/>
      <c r="J29" s="454"/>
      <c r="K29" s="454"/>
      <c r="L29" s="454"/>
      <c r="M29" s="454"/>
      <c r="N29" s="454"/>
      <c r="O29" s="454"/>
      <c r="P29" s="454"/>
      <c r="Q29" s="454"/>
      <c r="R29" s="454"/>
      <c r="S29" s="454"/>
      <c r="T29" s="454"/>
      <c r="U29" s="454"/>
      <c r="V29" s="454"/>
      <c r="W29" s="455"/>
      <c r="X29" s="214"/>
      <c r="Y29" s="215"/>
      <c r="Z29" s="211"/>
      <c r="AA29" s="211"/>
      <c r="AB29" s="211"/>
    </row>
    <row r="30" spans="1:27" ht="18"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18"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18"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ht="18"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ht="12.7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ht="12.7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ht="12.7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ht="12.7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ht="12.7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12.7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ht="12.7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ht="12.7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ht="12.7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ht="12.7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ht="12.7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ht="12.7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ht="12.7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ht="12.7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ht="12.7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ht="12.7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ht="12.7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ht="12.7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ht="12.7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ht="12.7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ht="12.7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ht="12.7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sheetData>
  <sheetProtection password="C6D0" sheet="1"/>
  <mergeCells count="138">
    <mergeCell ref="AA25:AC27"/>
    <mergeCell ref="AA28:AC28"/>
    <mergeCell ref="A25:A27"/>
    <mergeCell ref="A28:A29"/>
    <mergeCell ref="B25:Y27"/>
    <mergeCell ref="B28:W29"/>
    <mergeCell ref="J2:L2"/>
    <mergeCell ref="N2:P2"/>
    <mergeCell ref="T2:X2"/>
    <mergeCell ref="G2:H2"/>
    <mergeCell ref="B8:D8"/>
    <mergeCell ref="E8:G8"/>
    <mergeCell ref="A6:A8"/>
    <mergeCell ref="B6:Y6"/>
    <mergeCell ref="B7:G7"/>
    <mergeCell ref="H7:M7"/>
    <mergeCell ref="N7:S7"/>
    <mergeCell ref="T7:Y7"/>
    <mergeCell ref="T9:V9"/>
    <mergeCell ref="W9:Y9"/>
    <mergeCell ref="H9:J9"/>
    <mergeCell ref="K9:M9"/>
    <mergeCell ref="T8:V8"/>
    <mergeCell ref="W8:Y8"/>
    <mergeCell ref="N8:P8"/>
    <mergeCell ref="Q8:S8"/>
    <mergeCell ref="N9:P9"/>
    <mergeCell ref="Q9:S9"/>
    <mergeCell ref="N10:P10"/>
    <mergeCell ref="Q10:S10"/>
    <mergeCell ref="H8:J8"/>
    <mergeCell ref="K8:M8"/>
    <mergeCell ref="B10:D10"/>
    <mergeCell ref="E10:G10"/>
    <mergeCell ref="H10:J10"/>
    <mergeCell ref="K10:M10"/>
    <mergeCell ref="B9:D9"/>
    <mergeCell ref="E9:G9"/>
    <mergeCell ref="B12:D12"/>
    <mergeCell ref="E12:G12"/>
    <mergeCell ref="H12:J12"/>
    <mergeCell ref="K12:M12"/>
    <mergeCell ref="T10:V10"/>
    <mergeCell ref="W10:Y10"/>
    <mergeCell ref="B11:D11"/>
    <mergeCell ref="E11:G11"/>
    <mergeCell ref="H11:J11"/>
    <mergeCell ref="K11:M11"/>
    <mergeCell ref="T12:V12"/>
    <mergeCell ref="W12:Y12"/>
    <mergeCell ref="T11:V11"/>
    <mergeCell ref="W11:Y11"/>
    <mergeCell ref="N12:P12"/>
    <mergeCell ref="Q12:S12"/>
    <mergeCell ref="N11:P11"/>
    <mergeCell ref="Q11:S11"/>
    <mergeCell ref="N14:P14"/>
    <mergeCell ref="Q14:S14"/>
    <mergeCell ref="N13:P13"/>
    <mergeCell ref="Q13:S13"/>
    <mergeCell ref="T14:V14"/>
    <mergeCell ref="W14:Y14"/>
    <mergeCell ref="T13:V13"/>
    <mergeCell ref="W13:Y13"/>
    <mergeCell ref="B14:D14"/>
    <mergeCell ref="E14:G14"/>
    <mergeCell ref="H14:J14"/>
    <mergeCell ref="K14:M14"/>
    <mergeCell ref="B13:D13"/>
    <mergeCell ref="E13:G13"/>
    <mergeCell ref="H13:J13"/>
    <mergeCell ref="K13:M13"/>
    <mergeCell ref="B16:D16"/>
    <mergeCell ref="E16:G16"/>
    <mergeCell ref="H16:J16"/>
    <mergeCell ref="K16:M16"/>
    <mergeCell ref="B15:D15"/>
    <mergeCell ref="E15:G15"/>
    <mergeCell ref="H15:J15"/>
    <mergeCell ref="K15:M15"/>
    <mergeCell ref="T16:V16"/>
    <mergeCell ref="W16:Y16"/>
    <mergeCell ref="N16:P16"/>
    <mergeCell ref="Q16:S16"/>
    <mergeCell ref="N15:P15"/>
    <mergeCell ref="Q15:S15"/>
    <mergeCell ref="T15:V15"/>
    <mergeCell ref="W15:Y15"/>
    <mergeCell ref="H18:J18"/>
    <mergeCell ref="K18:M18"/>
    <mergeCell ref="T18:V18"/>
    <mergeCell ref="W18:Y18"/>
    <mergeCell ref="N17:P17"/>
    <mergeCell ref="Q17:S17"/>
    <mergeCell ref="T17:V17"/>
    <mergeCell ref="W17:Y17"/>
    <mergeCell ref="N18:P18"/>
    <mergeCell ref="Q18:S18"/>
    <mergeCell ref="B17:D17"/>
    <mergeCell ref="E17:G17"/>
    <mergeCell ref="B20:D20"/>
    <mergeCell ref="E20:G20"/>
    <mergeCell ref="H20:J20"/>
    <mergeCell ref="K20:M20"/>
    <mergeCell ref="H17:J17"/>
    <mergeCell ref="K17:M17"/>
    <mergeCell ref="B18:D18"/>
    <mergeCell ref="E18:G18"/>
    <mergeCell ref="H19:J19"/>
    <mergeCell ref="K19:M19"/>
    <mergeCell ref="N19:P19"/>
    <mergeCell ref="Q19:S19"/>
    <mergeCell ref="T19:V19"/>
    <mergeCell ref="W19:Y19"/>
    <mergeCell ref="T20:V20"/>
    <mergeCell ref="W20:Y20"/>
    <mergeCell ref="T21:V21"/>
    <mergeCell ref="W21:Y21"/>
    <mergeCell ref="N20:P20"/>
    <mergeCell ref="Q20:S20"/>
    <mergeCell ref="T22:V22"/>
    <mergeCell ref="W22:Y22"/>
    <mergeCell ref="B22:D22"/>
    <mergeCell ref="E22:G22"/>
    <mergeCell ref="H22:J22"/>
    <mergeCell ref="K22:M22"/>
    <mergeCell ref="N22:P22"/>
    <mergeCell ref="Q22:S22"/>
    <mergeCell ref="AA2:AB5"/>
    <mergeCell ref="AA6:AB7"/>
    <mergeCell ref="B21:D21"/>
    <mergeCell ref="E21:G21"/>
    <mergeCell ref="H21:J21"/>
    <mergeCell ref="K21:M21"/>
    <mergeCell ref="N21:P21"/>
    <mergeCell ref="Q21:S21"/>
    <mergeCell ref="B19:D19"/>
    <mergeCell ref="E19:G19"/>
  </mergeCells>
  <dataValidations count="1">
    <dataValidation type="list" allowBlank="1" showInputMessage="1" showErrorMessage="1" sqref="G2:H2">
      <formula1>"1,2,3,4"</formula1>
    </dataValidation>
  </dataValidations>
  <printOptions horizontalCentered="1" verticalCentered="1"/>
  <pageMargins left="0.5905511811023623" right="0.3937007874015748" top="0.5905511811023623" bottom="0.1968503937007874" header="0.5118110236220472" footer="0.5118110236220472"/>
  <pageSetup fitToHeight="1" fitToWidth="1" horizontalDpi="300" verticalDpi="300" orientation="landscape"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U-Ryukyu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Mitsunaga Kinjo</cp:lastModifiedBy>
  <cp:lastPrinted>2016-03-16T04:48:22Z</cp:lastPrinted>
  <dcterms:created xsi:type="dcterms:W3CDTF">2007-05-31T06:41:09Z</dcterms:created>
  <dcterms:modified xsi:type="dcterms:W3CDTF">2016-03-16T07:20:47Z</dcterms:modified>
  <cp:category/>
  <cp:version/>
  <cp:contentType/>
  <cp:contentStatus/>
</cp:coreProperties>
</file>